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Valor Total Estimado" sheetId="10" r:id="rId1"/>
    <sheet name="Lote 1" sheetId="1" r:id="rId2"/>
    <sheet name="Lote 2" sheetId="2" r:id="rId3"/>
    <sheet name="Lote 3" sheetId="3" r:id="rId4"/>
    <sheet name="Lote 4" sheetId="12" r:id="rId5"/>
    <sheet name="Lote 5" sheetId="4" r:id="rId6"/>
    <sheet name="Lote 6" sheetId="5" r:id="rId7"/>
    <sheet name="Lote 7" sheetId="6" r:id="rId8"/>
    <sheet name="Lote 8" sheetId="7" r:id="rId9"/>
    <sheet name="Lote 9" sheetId="8" r:id="rId10"/>
  </sheets>
  <definedNames>
    <definedName name="_xlnm.Print_Titles" localSheetId="1">'Lote 1'!$2:$8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7"/>
  <c r="H5" i="3"/>
  <c r="L3"/>
  <c r="M6" i="1"/>
  <c r="M3" i="8"/>
  <c r="J3"/>
  <c r="I3"/>
  <c r="L3" i="7"/>
  <c r="M3" s="1"/>
  <c r="I3"/>
  <c r="H3"/>
  <c r="L5" i="6"/>
  <c r="M6" s="1"/>
  <c r="L4"/>
  <c r="K4"/>
  <c r="J4"/>
  <c r="I5"/>
  <c r="K5" s="1"/>
  <c r="H5"/>
  <c r="J5" s="1"/>
  <c r="I4"/>
  <c r="H4"/>
  <c r="L4" i="5"/>
  <c r="M4" s="1"/>
  <c r="L3"/>
  <c r="M3" s="1"/>
  <c r="I4"/>
  <c r="H4"/>
  <c r="I3"/>
  <c r="H3"/>
  <c r="L6" i="4"/>
  <c r="L5"/>
  <c r="L4"/>
  <c r="L3"/>
  <c r="M3" s="1"/>
  <c r="I6"/>
  <c r="I5"/>
  <c r="I4"/>
  <c r="I3"/>
  <c r="H6"/>
  <c r="H5"/>
  <c r="H4"/>
  <c r="H3"/>
  <c r="B11" i="10"/>
  <c r="N5" i="12"/>
  <c r="O5" s="1"/>
  <c r="N4"/>
  <c r="N3"/>
  <c r="O3" s="1"/>
  <c r="K5"/>
  <c r="K4"/>
  <c r="M4" s="1"/>
  <c r="K3"/>
  <c r="M3" s="1"/>
  <c r="J5"/>
  <c r="M5" s="1"/>
  <c r="J4"/>
  <c r="J3"/>
  <c r="Q5" i="2"/>
  <c r="Q6" s="1"/>
  <c r="L7" i="3"/>
  <c r="M7" s="1"/>
  <c r="I7"/>
  <c r="H7"/>
  <c r="L6"/>
  <c r="M6" s="1"/>
  <c r="L5"/>
  <c r="M5" s="1"/>
  <c r="L4"/>
  <c r="M4" s="1"/>
  <c r="I6"/>
  <c r="H6"/>
  <c r="I5"/>
  <c r="I4"/>
  <c r="H4"/>
  <c r="I3"/>
  <c r="H3"/>
  <c r="P5" i="2"/>
  <c r="O5"/>
  <c r="N5"/>
  <c r="L5"/>
  <c r="P4"/>
  <c r="M4"/>
  <c r="L4"/>
  <c r="P3"/>
  <c r="M3"/>
  <c r="L3"/>
  <c r="P2"/>
  <c r="M2"/>
  <c r="L2"/>
  <c r="M7" i="1"/>
  <c r="J7"/>
  <c r="I7"/>
  <c r="J6"/>
  <c r="I6"/>
  <c r="M5" i="2"/>
  <c r="Q2"/>
  <c r="M7" i="4" l="1"/>
  <c r="K3" i="7"/>
  <c r="J3"/>
  <c r="K4" i="5"/>
  <c r="J4"/>
  <c r="M5"/>
  <c r="L3" i="8"/>
  <c r="K3"/>
  <c r="K3" i="5"/>
  <c r="K5" i="4"/>
  <c r="J3"/>
  <c r="K4"/>
  <c r="K6"/>
  <c r="K3"/>
  <c r="J4"/>
  <c r="J5"/>
  <c r="J6"/>
  <c r="O6" i="12"/>
  <c r="L4"/>
  <c r="L3"/>
  <c r="L5"/>
  <c r="J3" i="3"/>
  <c r="J7"/>
  <c r="K3"/>
  <c r="J4"/>
  <c r="J5"/>
  <c r="J6"/>
  <c r="K7"/>
  <c r="K4"/>
  <c r="K5"/>
  <c r="K6"/>
  <c r="N2" i="2"/>
  <c r="N4"/>
  <c r="O2"/>
  <c r="N3"/>
  <c r="O4"/>
  <c r="K6" i="1"/>
  <c r="J3" i="5"/>
  <c r="O3" i="2"/>
  <c r="L7" i="1"/>
  <c r="K7"/>
  <c r="N8"/>
  <c r="L6"/>
  <c r="M3" i="3"/>
  <c r="M8" s="1"/>
</calcChain>
</file>

<file path=xl/sharedStrings.xml><?xml version="1.0" encoding="utf-8"?>
<sst xmlns="http://schemas.openxmlformats.org/spreadsheetml/2006/main" count="194" uniqueCount="71">
  <si>
    <t>Descrição do Material</t>
  </si>
  <si>
    <t>Item</t>
  </si>
  <si>
    <t>Valor Total (média)</t>
  </si>
  <si>
    <t>MÉDIA dos Valores Unitários</t>
  </si>
  <si>
    <t>Qtde. Registro</t>
  </si>
  <si>
    <t>Planilha de Itens - Especificação e Preços</t>
  </si>
  <si>
    <t>Kit de manutenção p/  Lexmark C950DE 160K Ref.: 40X7550.</t>
  </si>
  <si>
    <t>LOTE 1  -  PILHA E BATERIA</t>
  </si>
  <si>
    <t>LOTE 3  -  LEXMARK C748DE</t>
  </si>
  <si>
    <t>LOTE 4  -  LEXMARK C950DE</t>
  </si>
  <si>
    <t>LOTE 6  -  BROTHER PT-80</t>
  </si>
  <si>
    <t/>
  </si>
  <si>
    <t>LOTE 7  -  CABO DE REDE E LIMPA CONTATO</t>
  </si>
  <si>
    <t>LOTE 8  -  CÂMERA WEBCAM</t>
  </si>
  <si>
    <t>LOTE 9  -  FITA/RIBBON DATACARD</t>
  </si>
  <si>
    <t>Cartucho de toner p/ Lexmark C748DE Amarelo Ref.: C748H1YG. Rendimento médio de 10.000 páginas.  Validade mínina: 24 meses</t>
  </si>
  <si>
    <t>Cartucho de toner p/ Lexmark C748DE Ciano Ref.: C748H1CG. Rendimento médio de 10.000 páginas.  Validade mínina: 24 meses</t>
  </si>
  <si>
    <t>Cartucho de toner p/ Lexmark C748DE Magenta Ref.: C748H1MG. Rendimento médio de 10.000 páginas.  Validade mínina: 24 meses</t>
  </si>
  <si>
    <t>Cartucho de toner p/ Lexmark C748DE Preto Ref.: C746H1KG. Rendimento médio de 12.000 páginas. Validade mínina: 24 meses</t>
  </si>
  <si>
    <t>UNIDADE FUSOR p/  impressora LEXMARK C748, 115V. REF.: 40X8110. Validade mínima de 24 meses.</t>
  </si>
  <si>
    <t>Cartucho de toner p/ Lexmark C950DE Ciano Ref.: C950X2CG. Rendimento médio de 22.000 páginas. Validade mínina: 24 meses</t>
  </si>
  <si>
    <t>Cartucho de toner p/ Lexmark C950DE Magenta Ref.: C950X2MG. Rendimento médio de 22.000 páginas.  Validade mínina: 24 meses</t>
  </si>
  <si>
    <t>Cartucho de toner p/ Samsung SCX-5637FR e ML-3710ND Ref. D205E. Rendimento 10.000 pág. padrão. Validade mínima: 12 meses</t>
  </si>
  <si>
    <t>UNIDADE DE IMAGEM/FOTOCONDUTOR p/  LEXMARK MS610DN, rendimento médio 60.000 páginas. REF.: 500ZA - 50F0ZA0, sem programa de retorno; ou 50F0Z00, com programa de retorno. Validade mínima de 24 meses.</t>
  </si>
  <si>
    <t>Valor Unitário Port Inform.</t>
  </si>
  <si>
    <t>Valor Unitário Ótimo Tecnol.</t>
  </si>
  <si>
    <t>-</t>
  </si>
  <si>
    <t>Valor Médio estimado do Lote 1</t>
  </si>
  <si>
    <t>Desvio Padrão</t>
  </si>
  <si>
    <t>Limite Inferior</t>
  </si>
  <si>
    <t>Limite Superior</t>
  </si>
  <si>
    <t>Média Tratada</t>
  </si>
  <si>
    <t xml:space="preserve">VALOR MÉDIO ESTIMADO DO LOTE 2 </t>
  </si>
  <si>
    <t>Nédia Tratada</t>
  </si>
  <si>
    <t xml:space="preserve">VALOR MÉDIO ESTIMADO DO LOTE 7 </t>
  </si>
  <si>
    <t xml:space="preserve">VALOR MÉDIO ESTIMADO DO LOTE 6 </t>
  </si>
  <si>
    <t xml:space="preserve">VALOR MÉDIO ESTIMADO DO LOTE 9 </t>
  </si>
  <si>
    <t xml:space="preserve">VALOR MÉDIO ESTIMADO DO LOTE 8 </t>
  </si>
  <si>
    <t xml:space="preserve">BATERIA 9V Alcalina. </t>
  </si>
  <si>
    <t xml:space="preserve">PILHA AA PEQUENA ALCALINA 1.5V. </t>
  </si>
  <si>
    <t>Cartucho de tinta HP 728 cor Amarela.</t>
  </si>
  <si>
    <t>Cartucho de tinta HP 728 cor Ciano .</t>
  </si>
  <si>
    <t>Cartucho de tinta HP 728 cor Magenta.</t>
  </si>
  <si>
    <t>Cartucho de tinta HP 728 cor Preta .</t>
  </si>
  <si>
    <t>Fita para Rotulador  de 9mm.</t>
  </si>
  <si>
    <t>Fita para Rotulador  de 12mm.</t>
  </si>
  <si>
    <t>CABO DE REDE .</t>
  </si>
  <si>
    <t>LIMPA CONTATO SPRAY.</t>
  </si>
  <si>
    <t>Câmera webcam full HD 1080p.</t>
  </si>
  <si>
    <t>FITA/RIBBON p/ impressora DATACARD .</t>
  </si>
  <si>
    <t xml:space="preserve">Cartucho de toner p/ Samsung Ref. D203U. </t>
  </si>
  <si>
    <t>Cartucho de toner p/ Samsung SLM-3375 Ref. D204L.</t>
  </si>
  <si>
    <t>Preço Público 1</t>
  </si>
  <si>
    <t>Preço Público 2</t>
  </si>
  <si>
    <t>Preço Público 3</t>
  </si>
  <si>
    <t>Preçço Público 1</t>
  </si>
  <si>
    <t>Total estimado lote 3</t>
  </si>
  <si>
    <t xml:space="preserve">Limite Superios </t>
  </si>
  <si>
    <t>Total estimado lote 4</t>
  </si>
  <si>
    <t>Lote</t>
  </si>
  <si>
    <t>Valor do Lote</t>
  </si>
  <si>
    <t>Valor Total da Contratação</t>
  </si>
  <si>
    <t>Total estimado lote 5</t>
  </si>
  <si>
    <t>Preço Público 4</t>
  </si>
  <si>
    <t>Site Acesso(frete)</t>
  </si>
  <si>
    <t>Site Americanas(frete)</t>
  </si>
  <si>
    <t>Mercado Livre (frete)</t>
  </si>
  <si>
    <t>Creative(frete)</t>
  </si>
  <si>
    <t>Americanas(frete)</t>
  </si>
  <si>
    <t>Mercado Livre( frete)</t>
  </si>
  <si>
    <t>Lote 5</t>
  </si>
</sst>
</file>

<file path=xl/styles.xml><?xml version="1.0" encoding="utf-8"?>
<styleSheet xmlns="http://schemas.openxmlformats.org/spreadsheetml/2006/main">
  <numFmts count="1">
    <numFmt numFmtId="164" formatCode="_-[$R$-416]\ * #,##0.00_-;\-[$R$-416]\ * #,##0.00_-;_-[$R$-416]\ * &quot;-&quot;??_-;_-@_-"/>
  </numFmts>
  <fonts count="17">
    <font>
      <sz val="10"/>
      <name val="Arial"/>
    </font>
    <font>
      <b/>
      <sz val="7"/>
      <color indexed="7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DejaVu Sans"/>
    </font>
    <font>
      <b/>
      <sz val="8"/>
      <color indexed="72"/>
      <name val="Arial"/>
      <family val="2"/>
    </font>
    <font>
      <b/>
      <sz val="8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NumberFormat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134">
    <xf numFmtId="0" fontId="0" fillId="0" borderId="0" xfId="0" applyNumberFormat="1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/>
    <xf numFmtId="4" fontId="7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/>
    <xf numFmtId="3" fontId="7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/>
    <xf numFmtId="0" fontId="7" fillId="0" borderId="3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0" fontId="4" fillId="0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top" wrapText="1"/>
    </xf>
    <xf numFmtId="0" fontId="7" fillId="0" borderId="0" xfId="0" quotePrefix="1" applyNumberFormat="1" applyFont="1" applyFill="1" applyBorder="1" applyAlignment="1"/>
    <xf numFmtId="4" fontId="7" fillId="0" borderId="0" xfId="0" applyNumberFormat="1" applyFont="1" applyFill="1" applyBorder="1" applyAlignment="1"/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6" fillId="4" borderId="5" xfId="2" applyNumberFormat="1" applyBorder="1" applyAlignment="1">
      <alignment horizontal="center" vertical="center" wrapText="1"/>
    </xf>
    <xf numFmtId="164" fontId="8" fillId="6" borderId="1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164" fontId="14" fillId="6" borderId="1" xfId="2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164" fontId="15" fillId="7" borderId="1" xfId="2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/>
    <xf numFmtId="164" fontId="0" fillId="0" borderId="0" xfId="0" applyNumberFormat="1" applyFont="1" applyFill="1" applyBorder="1" applyAlignment="1"/>
    <xf numFmtId="164" fontId="7" fillId="0" borderId="3" xfId="0" applyNumberFormat="1" applyFont="1" applyFill="1" applyBorder="1" applyAlignment="1"/>
    <xf numFmtId="0" fontId="9" fillId="2" borderId="0" xfId="0" applyNumberFormat="1" applyFont="1" applyFill="1" applyBorder="1" applyAlignment="1" applyProtection="1">
      <alignment horizontal="center" vertical="top" wrapText="1"/>
    </xf>
    <xf numFmtId="164" fontId="15" fillId="7" borderId="1" xfId="0" applyNumberFormat="1" applyFont="1" applyFill="1" applyBorder="1" applyAlignment="1">
      <alignment horizontal="center" vertical="center" wrapText="1"/>
    </xf>
    <xf numFmtId="164" fontId="15" fillId="7" borderId="5" xfId="2" applyNumberFormat="1" applyFont="1" applyFill="1" applyBorder="1" applyAlignment="1">
      <alignment horizontal="center" vertical="center" wrapText="1"/>
    </xf>
    <xf numFmtId="164" fontId="15" fillId="7" borderId="3" xfId="2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 applyProtection="1">
      <alignment horizontal="center" vertical="top" wrapText="1"/>
    </xf>
    <xf numFmtId="164" fontId="9" fillId="2" borderId="3" xfId="0" applyNumberFormat="1" applyFont="1" applyFill="1" applyBorder="1" applyAlignment="1" applyProtection="1">
      <alignment horizontal="center" vertical="top" wrapText="1"/>
    </xf>
    <xf numFmtId="164" fontId="9" fillId="2" borderId="17" xfId="0" applyNumberFormat="1" applyFont="1" applyFill="1" applyBorder="1" applyAlignment="1" applyProtection="1">
      <alignment horizontal="center" vertical="top" wrapText="1"/>
    </xf>
    <xf numFmtId="164" fontId="9" fillId="2" borderId="12" xfId="0" applyNumberFormat="1" applyFont="1" applyFill="1" applyBorder="1" applyAlignment="1" applyProtection="1">
      <alignment horizontal="center" vertical="top" wrapText="1"/>
    </xf>
    <xf numFmtId="164" fontId="7" fillId="0" borderId="3" xfId="0" applyNumberFormat="1" applyFont="1" applyFill="1" applyBorder="1" applyAlignment="1">
      <alignment horizontal="center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11" fillId="8" borderId="10" xfId="2" applyFont="1" applyFill="1" applyBorder="1" applyAlignment="1">
      <alignment horizontal="center" vertical="center" wrapText="1"/>
    </xf>
    <xf numFmtId="164" fontId="11" fillId="8" borderId="3" xfId="1" applyNumberFormat="1" applyFont="1" applyFill="1" applyBorder="1" applyAlignment="1">
      <alignment horizontal="center" vertical="center" wrapText="1"/>
    </xf>
    <xf numFmtId="164" fontId="12" fillId="7" borderId="5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/>
    <xf numFmtId="164" fontId="12" fillId="7" borderId="3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12" fillId="7" borderId="7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0" fontId="2" fillId="0" borderId="3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0" fillId="0" borderId="3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/>
    <xf numFmtId="164" fontId="16" fillId="8" borderId="3" xfId="0" applyNumberFormat="1" applyFont="1" applyFill="1" applyBorder="1" applyAlignment="1"/>
    <xf numFmtId="164" fontId="12" fillId="7" borderId="12" xfId="0" applyNumberFormat="1" applyFont="1" applyFill="1" applyBorder="1" applyAlignment="1">
      <alignment horizontal="center" vertical="center" wrapText="1"/>
    </xf>
    <xf numFmtId="164" fontId="12" fillId="7" borderId="11" xfId="0" applyNumberFormat="1" applyFont="1" applyFill="1" applyBorder="1" applyAlignment="1">
      <alignment horizontal="center" vertical="center" wrapText="1"/>
    </xf>
    <xf numFmtId="164" fontId="7" fillId="2" borderId="27" xfId="0" applyNumberFormat="1" applyFont="1" applyFill="1" applyBorder="1" applyAlignment="1">
      <alignment horizontal="center" vertical="center" wrapText="1"/>
    </xf>
    <xf numFmtId="164" fontId="12" fillId="7" borderId="12" xfId="0" applyNumberFormat="1" applyFont="1" applyFill="1" applyBorder="1" applyAlignment="1">
      <alignment horizontal="center" vertical="center"/>
    </xf>
    <xf numFmtId="164" fontId="8" fillId="6" borderId="5" xfId="2" applyNumberFormat="1" applyFont="1" applyFill="1" applyBorder="1" applyAlignment="1">
      <alignment horizontal="center" vertical="center" wrapText="1"/>
    </xf>
    <xf numFmtId="164" fontId="13" fillId="7" borderId="5" xfId="2" applyNumberFormat="1" applyFont="1" applyFill="1" applyBorder="1" applyAlignment="1">
      <alignment horizontal="center" vertical="center" wrapText="1"/>
    </xf>
    <xf numFmtId="164" fontId="8" fillId="6" borderId="0" xfId="2" applyNumberFormat="1" applyFont="1" applyFill="1" applyBorder="1" applyAlignment="1">
      <alignment horizontal="center" vertical="center" wrapText="1"/>
    </xf>
    <xf numFmtId="164" fontId="7" fillId="8" borderId="3" xfId="0" applyNumberFormat="1" applyFont="1" applyFill="1" applyBorder="1" applyAlignment="1">
      <alignment horizontal="center" vertical="center" wrapText="1"/>
    </xf>
    <xf numFmtId="164" fontId="15" fillId="6" borderId="1" xfId="2" applyNumberFormat="1" applyFont="1" applyFill="1" applyBorder="1" applyAlignment="1">
      <alignment horizontal="center" vertical="center" wrapText="1"/>
    </xf>
    <xf numFmtId="164" fontId="2" fillId="6" borderId="3" xfId="1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/>
    </xf>
  </cellXfs>
  <cellStyles count="3">
    <cellStyle name="Bom" xfId="1" builtinId="26"/>
    <cellStyle name="Incorreto" xfId="2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11" sqref="B11"/>
    </sheetView>
  </sheetViews>
  <sheetFormatPr defaultRowHeight="12.75"/>
  <cols>
    <col min="1" max="1" width="23.42578125" bestFit="1" customWidth="1"/>
    <col min="2" max="2" width="14.28515625" bestFit="1" customWidth="1"/>
  </cols>
  <sheetData>
    <row r="1" spans="1:2">
      <c r="A1" s="102" t="s">
        <v>59</v>
      </c>
      <c r="B1" s="103" t="s">
        <v>60</v>
      </c>
    </row>
    <row r="2" spans="1:2">
      <c r="A2" s="104">
        <v>1</v>
      </c>
      <c r="B2" s="116">
        <v>9574.2000000000007</v>
      </c>
    </row>
    <row r="3" spans="1:2">
      <c r="A3" s="104">
        <v>2</v>
      </c>
      <c r="B3" s="103">
        <v>10545.43</v>
      </c>
    </row>
    <row r="4" spans="1:2">
      <c r="A4" s="104">
        <v>3</v>
      </c>
      <c r="B4" s="103">
        <v>8151.54</v>
      </c>
    </row>
    <row r="5" spans="1:2">
      <c r="A5" s="104">
        <v>4</v>
      </c>
      <c r="B5" s="103">
        <v>12570.22</v>
      </c>
    </row>
    <row r="6" spans="1:2">
      <c r="A6" s="104">
        <v>5</v>
      </c>
      <c r="B6" s="103">
        <v>48655.92</v>
      </c>
    </row>
    <row r="7" spans="1:2">
      <c r="A7" s="104">
        <v>6</v>
      </c>
      <c r="B7" s="103">
        <v>861.84</v>
      </c>
    </row>
    <row r="8" spans="1:2">
      <c r="A8" s="104">
        <v>7</v>
      </c>
      <c r="B8" s="103">
        <v>22169.8</v>
      </c>
    </row>
    <row r="9" spans="1:2">
      <c r="A9" s="104">
        <v>8</v>
      </c>
      <c r="B9" s="103">
        <v>23520</v>
      </c>
    </row>
    <row r="10" spans="1:2">
      <c r="A10" s="104">
        <v>9</v>
      </c>
      <c r="B10" s="103">
        <v>974.96</v>
      </c>
    </row>
    <row r="11" spans="1:2">
      <c r="A11" s="105" t="s">
        <v>61</v>
      </c>
      <c r="B11" s="106">
        <f>(B2+B3+B4+B5+B6+B7+B8+B9+B10)</f>
        <v>137023.91</v>
      </c>
    </row>
    <row r="12" spans="1:2">
      <c r="B12" s="6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4"/>
  <sheetViews>
    <sheetView workbookViewId="0">
      <selection activeCell="N5" sqref="N5"/>
    </sheetView>
  </sheetViews>
  <sheetFormatPr defaultRowHeight="12.75"/>
  <cols>
    <col min="8" max="8" width="11.5703125" bestFit="1" customWidth="1"/>
    <col min="9" max="9" width="10.140625" bestFit="1" customWidth="1"/>
    <col min="12" max="12" width="10.140625" bestFit="1" customWidth="1"/>
  </cols>
  <sheetData>
    <row r="1" spans="1:256" s="1" customFormat="1" ht="18.75" customHeight="1" thickBot="1">
      <c r="A1" s="119" t="s">
        <v>14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9"/>
      <c r="P1" s="9"/>
      <c r="Q1" s="9"/>
      <c r="R1" s="9"/>
      <c r="S1" s="9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" customFormat="1" ht="51" customHeight="1" thickBot="1">
      <c r="A2" s="12" t="s">
        <v>1</v>
      </c>
      <c r="B2" s="4" t="s">
        <v>0</v>
      </c>
      <c r="C2" s="4" t="s">
        <v>4</v>
      </c>
      <c r="D2" s="13" t="s">
        <v>52</v>
      </c>
      <c r="E2" s="13" t="s">
        <v>53</v>
      </c>
      <c r="F2" s="13" t="s">
        <v>54</v>
      </c>
      <c r="G2" s="14" t="s">
        <v>63</v>
      </c>
      <c r="H2" s="14" t="s">
        <v>25</v>
      </c>
      <c r="I2" s="15" t="s">
        <v>28</v>
      </c>
      <c r="J2" s="16" t="s">
        <v>3</v>
      </c>
      <c r="K2" s="17" t="s">
        <v>29</v>
      </c>
      <c r="L2" s="17" t="s">
        <v>30</v>
      </c>
      <c r="M2" s="17" t="s">
        <v>33</v>
      </c>
      <c r="N2" s="24" t="s">
        <v>2</v>
      </c>
      <c r="O2" s="9"/>
      <c r="P2" s="9"/>
      <c r="Q2" s="9"/>
      <c r="R2" s="9"/>
      <c r="S2" s="9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2" customFormat="1" ht="53.25" customHeight="1" thickBot="1">
      <c r="A3" s="21">
        <v>24</v>
      </c>
      <c r="B3" s="6" t="s">
        <v>49</v>
      </c>
      <c r="C3" s="22">
        <v>2</v>
      </c>
      <c r="D3" s="35">
        <v>499.9</v>
      </c>
      <c r="E3" s="44">
        <v>420</v>
      </c>
      <c r="F3" s="44">
        <v>500</v>
      </c>
      <c r="G3" s="44">
        <v>530</v>
      </c>
      <c r="H3" s="46">
        <v>1500</v>
      </c>
      <c r="I3" s="26">
        <f>STDEV(D3,E3,F3,G3,H3)</f>
        <v>454.65316671062567</v>
      </c>
      <c r="J3" s="45">
        <f>(D3+E3+F3+G3+H3)/5</f>
        <v>689.98</v>
      </c>
      <c r="K3" s="28">
        <f>(J3-I3)</f>
        <v>235.32683328937435</v>
      </c>
      <c r="L3" s="28">
        <f>(J3+I3)</f>
        <v>1144.6331667106256</v>
      </c>
      <c r="M3" s="28">
        <f>(D3+E3+F3+G3)/4</f>
        <v>487.47500000000002</v>
      </c>
      <c r="N3" s="26">
        <v>974.96</v>
      </c>
      <c r="O3" s="9"/>
      <c r="P3" s="9"/>
      <c r="Q3" s="9"/>
      <c r="R3" s="9"/>
      <c r="S3" s="9"/>
    </row>
    <row r="4" spans="1:256" ht="24" customHeight="1" thickBot="1">
      <c r="A4" s="51"/>
      <c r="B4" s="51" t="s">
        <v>36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14">
        <v>974.96</v>
      </c>
      <c r="O4" s="42" t="s">
        <v>11</v>
      </c>
      <c r="P4" s="9"/>
      <c r="Q4" s="9"/>
      <c r="R4" s="9"/>
      <c r="S4" s="9"/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M6" sqref="M6"/>
    </sheetView>
  </sheetViews>
  <sheetFormatPr defaultRowHeight="12.75"/>
  <cols>
    <col min="1" max="1" width="4.28515625" style="8" customWidth="1"/>
    <col min="2" max="2" width="18" style="9" customWidth="1"/>
    <col min="3" max="3" width="7.42578125" style="58" customWidth="1"/>
    <col min="4" max="5" width="10.5703125" style="81" bestFit="1" customWidth="1"/>
    <col min="6" max="6" width="12.140625" style="81" customWidth="1"/>
    <col min="7" max="7" width="14.85546875" style="81" bestFit="1" customWidth="1"/>
    <col min="8" max="8" width="11.5703125" style="81" bestFit="1" customWidth="1"/>
    <col min="9" max="9" width="11" style="75" bestFit="1" customWidth="1"/>
    <col min="10" max="10" width="10.5703125" style="81" bestFit="1" customWidth="1"/>
    <col min="11" max="11" width="10.5703125" style="82" bestFit="1" customWidth="1"/>
    <col min="12" max="12" width="11.5703125" style="82" bestFit="1" customWidth="1"/>
    <col min="13" max="13" width="10.5703125" style="82" bestFit="1" customWidth="1"/>
    <col min="14" max="14" width="15" style="75" bestFit="1" customWidth="1"/>
    <col min="15" max="15" width="9.140625" style="9"/>
    <col min="16" max="16" width="10.85546875" style="9" bestFit="1" customWidth="1"/>
    <col min="17" max="19" width="9.140625" style="9"/>
  </cols>
  <sheetData>
    <row r="1" spans="1:256" ht="2.1" customHeight="1">
      <c r="C1" s="67"/>
      <c r="D1" s="71"/>
      <c r="E1" s="71"/>
      <c r="F1" s="71"/>
      <c r="G1" s="71"/>
      <c r="H1" s="71"/>
      <c r="I1" s="72"/>
      <c r="J1" s="73"/>
      <c r="K1" s="74"/>
      <c r="L1" s="74"/>
      <c r="M1" s="74"/>
    </row>
    <row r="2" spans="1:256" ht="20.25" customHeight="1">
      <c r="A2" s="118" t="s">
        <v>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256" ht="8.25" customHeight="1" thickBot="1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256" s="1" customFormat="1" ht="18.75" customHeight="1" thickBot="1">
      <c r="A4" s="119" t="s">
        <v>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9"/>
      <c r="P4" s="9"/>
      <c r="Q4" s="9"/>
      <c r="R4" s="9"/>
      <c r="S4" s="9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1" customFormat="1" ht="76.5" customHeight="1" thickBot="1">
      <c r="A5" s="12" t="s">
        <v>1</v>
      </c>
      <c r="B5" s="4" t="s">
        <v>0</v>
      </c>
      <c r="C5" s="4" t="s">
        <v>4</v>
      </c>
      <c r="D5" s="76" t="s">
        <v>24</v>
      </c>
      <c r="E5" s="77" t="s">
        <v>52</v>
      </c>
      <c r="F5" s="77" t="s">
        <v>53</v>
      </c>
      <c r="G5" s="77" t="s">
        <v>54</v>
      </c>
      <c r="H5" s="77" t="s">
        <v>25</v>
      </c>
      <c r="I5" s="78" t="s">
        <v>28</v>
      </c>
      <c r="J5" s="79" t="s">
        <v>3</v>
      </c>
      <c r="K5" s="62" t="s">
        <v>29</v>
      </c>
      <c r="L5" s="62" t="s">
        <v>30</v>
      </c>
      <c r="M5" s="62" t="s">
        <v>31</v>
      </c>
      <c r="N5" s="57" t="s">
        <v>2</v>
      </c>
      <c r="O5" s="9"/>
      <c r="P5" s="9"/>
      <c r="Q5" s="9"/>
      <c r="R5" s="9"/>
      <c r="S5" s="9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2" customFormat="1" ht="129" customHeight="1">
      <c r="A6" s="18">
        <v>1</v>
      </c>
      <c r="B6" s="5" t="s">
        <v>38</v>
      </c>
      <c r="C6" s="19">
        <v>360</v>
      </c>
      <c r="D6" s="25">
        <v>16.68</v>
      </c>
      <c r="E6" s="68">
        <v>9.1999999999999993</v>
      </c>
      <c r="F6" s="115">
        <v>39</v>
      </c>
      <c r="G6" s="25">
        <v>21.7</v>
      </c>
      <c r="H6" s="69">
        <v>40</v>
      </c>
      <c r="I6" s="20">
        <f>STDEV(D6,E6,F6,G6,H6)</f>
        <v>13.695374401599977</v>
      </c>
      <c r="J6" s="27">
        <f>(D6+H6+E6+F6+G6)/5</f>
        <v>25.315999999999999</v>
      </c>
      <c r="K6" s="28">
        <f>(J6-I6)</f>
        <v>11.620625598400022</v>
      </c>
      <c r="L6" s="28">
        <f>(J6+I6)</f>
        <v>39.01137440159998</v>
      </c>
      <c r="M6" s="28">
        <f>(D6+F6+G6)/3</f>
        <v>25.793333333333333</v>
      </c>
      <c r="N6" s="57">
        <v>9284.4</v>
      </c>
      <c r="O6" s="9"/>
      <c r="P6" s="9"/>
      <c r="Q6" s="9"/>
      <c r="R6" s="9"/>
      <c r="S6" s="9"/>
    </row>
    <row r="7" spans="1:256" ht="117.75" customHeight="1" thickBot="1">
      <c r="A7" s="21">
        <v>2</v>
      </c>
      <c r="B7" s="6" t="s">
        <v>39</v>
      </c>
      <c r="C7" s="23">
        <v>60</v>
      </c>
      <c r="D7" s="44">
        <v>6.36</v>
      </c>
      <c r="E7" s="44">
        <v>4.99</v>
      </c>
      <c r="F7" s="44">
        <v>3.3</v>
      </c>
      <c r="G7" s="44">
        <v>4.6500000000000004</v>
      </c>
      <c r="H7" s="70">
        <v>15</v>
      </c>
      <c r="I7" s="26">
        <f>STDEV(D7,E7,F7,G7,H7)</f>
        <v>4.678787236026019</v>
      </c>
      <c r="J7" s="45">
        <f>(D7+E7+F7+H7+G7)/5</f>
        <v>6.8600000000000012</v>
      </c>
      <c r="K7" s="56">
        <f>(J7-I7)</f>
        <v>2.1812127639739822</v>
      </c>
      <c r="L7" s="56">
        <f>(J7+I7)</f>
        <v>11.538787236026021</v>
      </c>
      <c r="M7" s="56">
        <f>(D7+E7+F7+G7)/4</f>
        <v>4.8250000000000011</v>
      </c>
      <c r="N7" s="57">
        <v>289.8</v>
      </c>
    </row>
    <row r="8" spans="1:256" s="1" customFormat="1" ht="39" customHeight="1" thickBot="1">
      <c r="A8" s="10"/>
      <c r="B8" s="85" t="s">
        <v>27</v>
      </c>
      <c r="C8" s="11"/>
      <c r="D8" s="63"/>
      <c r="E8" s="63"/>
      <c r="F8" s="63"/>
      <c r="G8" s="63"/>
      <c r="H8" s="57"/>
      <c r="I8" s="57"/>
      <c r="J8" s="57"/>
      <c r="K8" s="57"/>
      <c r="L8" s="57"/>
      <c r="M8" s="80"/>
      <c r="N8" s="86">
        <f>(N6+N7)</f>
        <v>9574.1999999999989</v>
      </c>
      <c r="O8" s="9"/>
      <c r="P8" s="9"/>
      <c r="Q8" s="9"/>
      <c r="R8" s="9"/>
      <c r="S8" s="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>
      <c r="H9" s="121"/>
      <c r="I9" s="121"/>
      <c r="J9" s="121"/>
      <c r="K9" s="121"/>
      <c r="L9" s="121"/>
      <c r="M9" s="121"/>
      <c r="N9" s="121"/>
      <c r="O9" s="121"/>
      <c r="P9" s="121"/>
    </row>
    <row r="10" spans="1:256"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256"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256"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256"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256">
      <c r="H14" s="121"/>
      <c r="I14" s="121"/>
      <c r="J14" s="121"/>
      <c r="K14" s="121"/>
      <c r="L14" s="121"/>
      <c r="M14" s="121"/>
      <c r="N14" s="121"/>
      <c r="O14" s="121"/>
      <c r="P14" s="121"/>
    </row>
    <row r="15" spans="1:256">
      <c r="B15" s="43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256">
      <c r="H16" s="121"/>
      <c r="I16" s="121"/>
      <c r="J16" s="121"/>
      <c r="K16" s="121"/>
      <c r="L16" s="121"/>
      <c r="M16" s="121"/>
      <c r="N16" s="121"/>
      <c r="O16" s="121"/>
      <c r="P16" s="121"/>
    </row>
    <row r="17" spans="8:16">
      <c r="H17" s="121"/>
      <c r="I17" s="121"/>
      <c r="J17" s="121"/>
      <c r="K17" s="121"/>
      <c r="L17" s="121"/>
      <c r="M17" s="121"/>
      <c r="N17" s="121"/>
      <c r="O17" s="121"/>
      <c r="P17" s="121"/>
    </row>
    <row r="18" spans="8:16">
      <c r="H18" s="121"/>
      <c r="I18" s="121"/>
      <c r="J18" s="121"/>
      <c r="K18" s="121"/>
      <c r="L18" s="121"/>
      <c r="M18" s="121"/>
      <c r="N18" s="121"/>
      <c r="O18" s="121"/>
      <c r="P18" s="121"/>
    </row>
    <row r="19" spans="8:16">
      <c r="H19" s="121"/>
      <c r="I19" s="121"/>
      <c r="J19" s="121"/>
      <c r="K19" s="121"/>
      <c r="L19" s="121"/>
      <c r="M19" s="121"/>
      <c r="N19" s="121"/>
      <c r="O19" s="121"/>
      <c r="P19" s="121"/>
    </row>
    <row r="20" spans="8:16">
      <c r="H20" s="121"/>
      <c r="I20" s="121"/>
      <c r="J20" s="121"/>
      <c r="K20" s="121"/>
      <c r="L20" s="121"/>
      <c r="M20" s="121"/>
      <c r="N20" s="121"/>
      <c r="O20" s="121"/>
      <c r="P20" s="121"/>
    </row>
    <row r="21" spans="8:16">
      <c r="H21" s="121"/>
      <c r="I21" s="121"/>
      <c r="J21" s="121"/>
      <c r="K21" s="121"/>
      <c r="L21" s="121"/>
      <c r="M21" s="121"/>
      <c r="N21" s="121"/>
      <c r="O21" s="121"/>
      <c r="P21" s="121"/>
    </row>
    <row r="22" spans="8:16">
      <c r="H22" s="121"/>
      <c r="I22" s="121"/>
      <c r="J22" s="121"/>
      <c r="K22" s="121"/>
      <c r="L22" s="121"/>
      <c r="M22" s="121"/>
      <c r="N22" s="121"/>
      <c r="O22" s="121"/>
      <c r="P22" s="121"/>
    </row>
    <row r="23" spans="8:16">
      <c r="H23" s="121"/>
      <c r="I23" s="121"/>
      <c r="J23" s="121"/>
      <c r="K23" s="121"/>
      <c r="L23" s="121"/>
      <c r="M23" s="121"/>
      <c r="N23" s="121"/>
      <c r="O23" s="121"/>
      <c r="P23" s="121"/>
    </row>
    <row r="24" spans="8:16">
      <c r="H24" s="121"/>
      <c r="I24" s="121"/>
      <c r="J24" s="121"/>
      <c r="K24" s="121"/>
      <c r="L24" s="121"/>
      <c r="M24" s="121"/>
      <c r="N24" s="121"/>
      <c r="O24" s="121"/>
      <c r="P24" s="121"/>
    </row>
    <row r="25" spans="8:16">
      <c r="H25" s="121"/>
      <c r="I25" s="121"/>
      <c r="J25" s="121"/>
      <c r="K25" s="121"/>
      <c r="L25" s="121"/>
      <c r="M25" s="121"/>
      <c r="N25" s="121"/>
      <c r="O25" s="121"/>
      <c r="P25" s="121"/>
    </row>
    <row r="26" spans="8:16">
      <c r="H26" s="121"/>
      <c r="I26" s="121"/>
      <c r="J26" s="121"/>
      <c r="K26" s="121"/>
      <c r="L26" s="121"/>
      <c r="M26" s="121"/>
      <c r="N26" s="121"/>
      <c r="O26" s="121"/>
      <c r="P26" s="121"/>
    </row>
    <row r="27" spans="8:16">
      <c r="H27" s="121"/>
      <c r="I27" s="121"/>
      <c r="J27" s="121"/>
      <c r="K27" s="121"/>
      <c r="L27" s="121"/>
      <c r="M27" s="121"/>
      <c r="N27" s="121"/>
      <c r="O27" s="121"/>
      <c r="P27" s="121"/>
    </row>
    <row r="28" spans="8:16">
      <c r="H28" s="121"/>
      <c r="I28" s="121"/>
      <c r="J28" s="121"/>
      <c r="K28" s="121"/>
      <c r="L28" s="121"/>
      <c r="M28" s="121"/>
      <c r="N28" s="121"/>
      <c r="O28" s="121"/>
      <c r="P28" s="121"/>
    </row>
    <row r="29" spans="8:16">
      <c r="H29" s="121"/>
      <c r="I29" s="121"/>
      <c r="J29" s="121"/>
      <c r="K29" s="121"/>
      <c r="L29" s="121"/>
      <c r="M29" s="121"/>
      <c r="N29" s="121"/>
      <c r="O29" s="121"/>
      <c r="P29" s="121"/>
    </row>
    <row r="30" spans="8:16">
      <c r="H30" s="121"/>
      <c r="I30" s="121"/>
      <c r="J30" s="121"/>
      <c r="K30" s="121"/>
      <c r="L30" s="121"/>
      <c r="M30" s="121"/>
      <c r="N30" s="121"/>
      <c r="O30" s="121"/>
      <c r="P30" s="121"/>
    </row>
    <row r="31" spans="8:16">
      <c r="H31" s="121"/>
      <c r="I31" s="121"/>
      <c r="J31" s="121"/>
      <c r="K31" s="121"/>
      <c r="L31" s="121"/>
      <c r="M31" s="121"/>
      <c r="N31" s="121"/>
      <c r="O31" s="121"/>
      <c r="P31" s="121"/>
    </row>
    <row r="32" spans="8:16">
      <c r="H32" s="121"/>
      <c r="I32" s="121"/>
      <c r="J32" s="121"/>
      <c r="K32" s="121"/>
      <c r="L32" s="121"/>
      <c r="M32" s="121"/>
      <c r="N32" s="121"/>
      <c r="O32" s="121"/>
      <c r="P32" s="121"/>
    </row>
    <row r="33" spans="8:16">
      <c r="H33" s="121"/>
      <c r="I33" s="121"/>
      <c r="J33" s="121"/>
      <c r="K33" s="121"/>
      <c r="L33" s="121"/>
      <c r="M33" s="121"/>
      <c r="N33" s="121"/>
      <c r="O33" s="121"/>
      <c r="P33" s="121"/>
    </row>
    <row r="34" spans="8:16">
      <c r="H34" s="121"/>
      <c r="I34" s="121"/>
      <c r="J34" s="121"/>
      <c r="K34" s="121"/>
      <c r="L34" s="121"/>
      <c r="M34" s="121"/>
      <c r="N34" s="121"/>
      <c r="O34" s="121"/>
      <c r="P34" s="121"/>
    </row>
    <row r="35" spans="8:16">
      <c r="H35" s="121"/>
      <c r="I35" s="121"/>
      <c r="J35" s="121"/>
      <c r="K35" s="121"/>
      <c r="L35" s="121"/>
      <c r="M35" s="121"/>
      <c r="N35" s="121"/>
      <c r="O35" s="121"/>
      <c r="P35" s="121"/>
    </row>
    <row r="36" spans="8:16">
      <c r="H36" s="121"/>
      <c r="I36" s="121"/>
      <c r="J36" s="121"/>
      <c r="K36" s="121"/>
      <c r="L36" s="121"/>
      <c r="M36" s="121"/>
      <c r="N36" s="121"/>
      <c r="O36" s="121"/>
      <c r="P36" s="121"/>
    </row>
    <row r="37" spans="8:16">
      <c r="H37" s="121"/>
      <c r="I37" s="121"/>
      <c r="J37" s="121"/>
      <c r="K37" s="121"/>
      <c r="L37" s="121"/>
      <c r="M37" s="121"/>
      <c r="N37" s="121"/>
      <c r="O37" s="121"/>
      <c r="P37" s="121"/>
    </row>
    <row r="38" spans="8:16">
      <c r="H38" s="121"/>
      <c r="I38" s="121"/>
      <c r="J38" s="121"/>
      <c r="K38" s="121"/>
      <c r="L38" s="121"/>
      <c r="M38" s="121"/>
      <c r="N38" s="121"/>
      <c r="O38" s="121"/>
      <c r="P38" s="121"/>
    </row>
  </sheetData>
  <mergeCells count="4">
    <mergeCell ref="B3:N3"/>
    <mergeCell ref="A2:N2"/>
    <mergeCell ref="A4:N4"/>
    <mergeCell ref="H9:P38"/>
  </mergeCells>
  <pageMargins left="0.25" right="0.25" top="0.75" bottom="0.75" header="0.3" footer="0.3"/>
  <pageSetup paperSize="9" firstPageNumber="0" fitToWidth="0" fitToHeight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Y7"/>
  <sheetViews>
    <sheetView workbookViewId="0">
      <selection activeCell="Q5" sqref="Q5"/>
    </sheetView>
  </sheetViews>
  <sheetFormatPr defaultRowHeight="12.75"/>
  <cols>
    <col min="2" max="2" width="23.42578125" customWidth="1"/>
    <col min="14" max="16" width="9.140625" style="65"/>
    <col min="17" max="17" width="11" style="65" bestFit="1" customWidth="1"/>
  </cols>
  <sheetData>
    <row r="1" spans="1:259" s="1" customFormat="1" ht="51" customHeight="1" thickBot="1">
      <c r="A1" s="12" t="s">
        <v>1</v>
      </c>
      <c r="B1" s="4" t="s">
        <v>0</v>
      </c>
      <c r="C1" s="4" t="s">
        <v>4</v>
      </c>
      <c r="D1" s="13" t="s">
        <v>67</v>
      </c>
      <c r="E1" s="13" t="s">
        <v>66</v>
      </c>
      <c r="F1" s="13" t="s">
        <v>24</v>
      </c>
      <c r="G1" s="14" t="s">
        <v>55</v>
      </c>
      <c r="H1" s="14" t="s">
        <v>53</v>
      </c>
      <c r="I1" s="14" t="s">
        <v>54</v>
      </c>
      <c r="J1" s="126" t="s">
        <v>25</v>
      </c>
      <c r="K1" s="127"/>
      <c r="L1" s="15" t="s">
        <v>28</v>
      </c>
      <c r="M1" s="16" t="s">
        <v>3</v>
      </c>
      <c r="N1" s="62" t="s">
        <v>29</v>
      </c>
      <c r="O1" s="62" t="s">
        <v>30</v>
      </c>
      <c r="P1" s="62" t="s">
        <v>31</v>
      </c>
      <c r="Q1" s="57" t="s">
        <v>2</v>
      </c>
      <c r="R1" s="9"/>
      <c r="S1" s="9"/>
      <c r="T1" s="9"/>
      <c r="U1" s="9"/>
      <c r="V1" s="9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</row>
    <row r="2" spans="1:259" ht="48" customHeight="1">
      <c r="A2" s="18">
        <v>3</v>
      </c>
      <c r="B2" s="5" t="s">
        <v>40</v>
      </c>
      <c r="C2" s="19">
        <v>4</v>
      </c>
      <c r="D2" s="25" t="s">
        <v>26</v>
      </c>
      <c r="E2" s="25" t="s">
        <v>26</v>
      </c>
      <c r="F2" s="61">
        <v>929.59</v>
      </c>
      <c r="G2" s="25">
        <v>717</v>
      </c>
      <c r="H2" s="25">
        <v>676</v>
      </c>
      <c r="I2" s="61">
        <v>435</v>
      </c>
      <c r="J2" s="128">
        <v>800</v>
      </c>
      <c r="K2" s="129"/>
      <c r="L2" s="26">
        <f>STDEV(F2,G2,H2,I2,J2)</f>
        <v>182.44057010434915</v>
      </c>
      <c r="M2" s="27">
        <f>(F2+J2+G2+H2+I2)/5</f>
        <v>711.51800000000003</v>
      </c>
      <c r="N2" s="28">
        <f>(M2-L2)</f>
        <v>529.07742989565088</v>
      </c>
      <c r="O2" s="28">
        <f>(M2+L2)</f>
        <v>893.95857010434918</v>
      </c>
      <c r="P2" s="28">
        <f>(G2+H2+J2)/3</f>
        <v>731</v>
      </c>
      <c r="Q2" s="57">
        <f>P2*C2</f>
        <v>2924</v>
      </c>
      <c r="R2" s="9"/>
      <c r="S2" s="9"/>
      <c r="T2" s="9"/>
      <c r="U2" s="9"/>
      <c r="V2" s="9"/>
    </row>
    <row r="3" spans="1:259" ht="43.5" customHeight="1">
      <c r="A3" s="18">
        <v>4</v>
      </c>
      <c r="B3" s="5" t="s">
        <v>41</v>
      </c>
      <c r="C3" s="19">
        <v>4</v>
      </c>
      <c r="D3" s="25" t="s">
        <v>26</v>
      </c>
      <c r="E3" s="25" t="s">
        <v>26</v>
      </c>
      <c r="F3" s="61">
        <v>929.59</v>
      </c>
      <c r="G3" s="25">
        <v>676</v>
      </c>
      <c r="H3" s="60">
        <v>435</v>
      </c>
      <c r="I3" s="59">
        <v>611.45000000000005</v>
      </c>
      <c r="J3" s="122">
        <v>800</v>
      </c>
      <c r="K3" s="123"/>
      <c r="L3" s="26">
        <f>STDEV(F3,G3,H3,I3,J3)</f>
        <v>187.67900673756779</v>
      </c>
      <c r="M3" s="27">
        <f>(F3+G3+J3+H3+I3)/5</f>
        <v>690.40800000000002</v>
      </c>
      <c r="N3" s="28">
        <f>(M3-L3)</f>
        <v>502.72899326243225</v>
      </c>
      <c r="O3" s="28">
        <f>(M3+L3)</f>
        <v>878.08700673756778</v>
      </c>
      <c r="P3" s="28">
        <f>(G3+I3+J3)/3</f>
        <v>695.81666666666661</v>
      </c>
      <c r="Q3" s="57">
        <v>2783.28</v>
      </c>
      <c r="R3" s="9"/>
      <c r="S3" s="9"/>
      <c r="T3" s="9"/>
      <c r="U3" s="9"/>
      <c r="V3" s="9"/>
    </row>
    <row r="4" spans="1:259" ht="41.25" customHeight="1">
      <c r="A4" s="18">
        <v>5</v>
      </c>
      <c r="B4" s="5" t="s">
        <v>42</v>
      </c>
      <c r="C4" s="19">
        <v>4</v>
      </c>
      <c r="D4" s="25" t="s">
        <v>26</v>
      </c>
      <c r="E4" s="25" t="s">
        <v>26</v>
      </c>
      <c r="F4" s="61">
        <v>929.59</v>
      </c>
      <c r="G4" s="25">
        <v>707</v>
      </c>
      <c r="H4" s="25">
        <v>696</v>
      </c>
      <c r="I4" s="61">
        <v>432</v>
      </c>
      <c r="J4" s="122">
        <v>800</v>
      </c>
      <c r="K4" s="123"/>
      <c r="L4" s="26">
        <f>STDEV(F4,G4,H4,I4,J4)</f>
        <v>182.87030546264174</v>
      </c>
      <c r="M4" s="27">
        <f>(F4+G4+H4+I4+J4)/5</f>
        <v>712.91800000000001</v>
      </c>
      <c r="N4" s="28">
        <f>(M4-L4)</f>
        <v>530.04769453735821</v>
      </c>
      <c r="O4" s="28">
        <f>(M4+L4)</f>
        <v>895.7883054626418</v>
      </c>
      <c r="P4" s="28">
        <f>(G4+H4+J4)/3</f>
        <v>734.33333333333337</v>
      </c>
      <c r="Q4" s="57">
        <v>2937.32</v>
      </c>
      <c r="R4" s="9"/>
      <c r="S4" s="9"/>
      <c r="T4" s="9"/>
      <c r="U4" s="9"/>
      <c r="V4" s="9"/>
    </row>
    <row r="5" spans="1:259" ht="43.5" customHeight="1" thickBot="1">
      <c r="A5" s="18">
        <v>6</v>
      </c>
      <c r="B5" s="5" t="s">
        <v>43</v>
      </c>
      <c r="C5" s="19">
        <v>3</v>
      </c>
      <c r="D5" s="25">
        <v>636</v>
      </c>
      <c r="E5" s="25">
        <v>664.83</v>
      </c>
      <c r="F5" s="60">
        <v>929.59</v>
      </c>
      <c r="G5" s="25" t="s">
        <v>26</v>
      </c>
      <c r="H5" s="25" t="s">
        <v>26</v>
      </c>
      <c r="I5" s="25" t="s">
        <v>26</v>
      </c>
      <c r="J5" s="124">
        <v>600</v>
      </c>
      <c r="K5" s="125"/>
      <c r="L5" s="26">
        <f>STDEV(D5,E5,F5,J5)</f>
        <v>150.34754504148034</v>
      </c>
      <c r="M5" s="27">
        <f>(D5+E5+F5+J5)/4</f>
        <v>707.60500000000002</v>
      </c>
      <c r="N5" s="28">
        <f>(M5-L5)</f>
        <v>557.2574549585197</v>
      </c>
      <c r="O5" s="28">
        <f>(M5+L5)</f>
        <v>857.95254504148033</v>
      </c>
      <c r="P5" s="28">
        <f>(D5+E5+J5)/3</f>
        <v>633.61</v>
      </c>
      <c r="Q5" s="57">
        <f>P5*C5</f>
        <v>1900.83</v>
      </c>
      <c r="R5" s="9"/>
      <c r="S5" s="9"/>
      <c r="T5" s="9"/>
      <c r="U5" s="9"/>
      <c r="V5" s="9"/>
    </row>
    <row r="6" spans="1:259" ht="45.75" customHeight="1" thickBot="1">
      <c r="A6" s="10"/>
      <c r="B6" s="83" t="s">
        <v>32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63"/>
      <c r="O6" s="63"/>
      <c r="P6" s="63"/>
      <c r="Q6" s="84">
        <f>(Q2+Q3+Q4+Q5)</f>
        <v>10545.43</v>
      </c>
      <c r="R6" s="9"/>
      <c r="S6" s="9"/>
      <c r="T6" s="9"/>
      <c r="U6" s="9"/>
      <c r="V6" s="9"/>
    </row>
    <row r="7" spans="1:259" ht="39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29"/>
      <c r="M7" s="9"/>
      <c r="N7" s="64"/>
      <c r="O7" s="64"/>
      <c r="P7" s="64"/>
      <c r="Q7" s="66"/>
      <c r="R7" s="9"/>
      <c r="S7" s="9"/>
      <c r="T7" s="9"/>
      <c r="U7" s="9"/>
      <c r="V7" s="9"/>
    </row>
  </sheetData>
  <mergeCells count="5">
    <mergeCell ref="J4:K4"/>
    <mergeCell ref="J5:K5"/>
    <mergeCell ref="J1:K1"/>
    <mergeCell ref="J2:K2"/>
    <mergeCell ref="J3:K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8"/>
  <sheetViews>
    <sheetView workbookViewId="0">
      <selection activeCell="M3" sqref="M3"/>
    </sheetView>
  </sheetViews>
  <sheetFormatPr defaultRowHeight="12.75"/>
  <cols>
    <col min="2" max="2" width="37.7109375" customWidth="1"/>
    <col min="4" max="6" width="9.28515625" style="65" bestFit="1" customWidth="1"/>
    <col min="7" max="7" width="10.140625" style="65" bestFit="1" customWidth="1"/>
    <col min="8" max="8" width="9.140625" style="65"/>
    <col min="9" max="9" width="9.28515625" style="65" bestFit="1" customWidth="1"/>
    <col min="10" max="10" width="9.140625" style="65"/>
    <col min="11" max="11" width="10.140625" style="65" bestFit="1" customWidth="1"/>
    <col min="12" max="12" width="9.140625" style="65"/>
    <col min="13" max="13" width="10.140625" style="65" bestFit="1" customWidth="1"/>
  </cols>
  <sheetData>
    <row r="1" spans="1:255" s="1" customFormat="1" ht="18.75" customHeight="1" thickBot="1">
      <c r="A1" s="119" t="s">
        <v>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9"/>
      <c r="O1" s="9"/>
      <c r="P1" s="9"/>
      <c r="Q1" s="9"/>
      <c r="R1" s="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1" customFormat="1" ht="51" customHeight="1" thickBot="1">
      <c r="A2" s="12" t="s">
        <v>1</v>
      </c>
      <c r="B2" s="4" t="s">
        <v>0</v>
      </c>
      <c r="C2" s="4" t="s">
        <v>4</v>
      </c>
      <c r="D2" s="76" t="s">
        <v>68</v>
      </c>
      <c r="E2" s="76" t="s">
        <v>69</v>
      </c>
      <c r="F2" s="77" t="s">
        <v>52</v>
      </c>
      <c r="G2" s="77" t="s">
        <v>25</v>
      </c>
      <c r="H2" s="78" t="s">
        <v>28</v>
      </c>
      <c r="I2" s="79" t="s">
        <v>3</v>
      </c>
      <c r="J2" s="62" t="s">
        <v>29</v>
      </c>
      <c r="K2" s="62" t="s">
        <v>30</v>
      </c>
      <c r="L2" s="62" t="s">
        <v>31</v>
      </c>
      <c r="M2" s="57" t="s">
        <v>2</v>
      </c>
      <c r="N2" s="9"/>
      <c r="O2" s="9"/>
      <c r="P2" s="9"/>
      <c r="Q2" s="9"/>
      <c r="R2" s="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3" customFormat="1" ht="36.75" customHeight="1">
      <c r="A3" s="18">
        <v>7</v>
      </c>
      <c r="B3" s="5" t="s">
        <v>15</v>
      </c>
      <c r="C3" s="19">
        <v>2</v>
      </c>
      <c r="D3" s="26" t="s">
        <v>26</v>
      </c>
      <c r="E3" s="27">
        <v>499</v>
      </c>
      <c r="F3" s="25">
        <v>430</v>
      </c>
      <c r="G3" s="60">
        <v>600</v>
      </c>
      <c r="H3" s="26">
        <f>STDEV(E3,F3,G3)</f>
        <v>85.500487328045764</v>
      </c>
      <c r="I3" s="27">
        <f>(E3+F3+G3)/3</f>
        <v>509.66666666666669</v>
      </c>
      <c r="J3" s="28">
        <f>(I3-H3)</f>
        <v>424.16617933862091</v>
      </c>
      <c r="K3" s="28">
        <f>(I3+H3)</f>
        <v>595.16715399471241</v>
      </c>
      <c r="L3" s="28">
        <f>(E3+F3)/2</f>
        <v>464.5</v>
      </c>
      <c r="M3" s="57">
        <f>L3*C3</f>
        <v>929</v>
      </c>
      <c r="N3" s="31"/>
      <c r="O3" s="31"/>
      <c r="P3" s="31"/>
      <c r="Q3" s="31"/>
      <c r="R3" s="31"/>
    </row>
    <row r="4" spans="1:255" ht="42.75" customHeight="1">
      <c r="A4" s="21">
        <v>8</v>
      </c>
      <c r="B4" s="6" t="s">
        <v>16</v>
      </c>
      <c r="C4" s="22">
        <v>3</v>
      </c>
      <c r="D4" s="44" t="s">
        <v>26</v>
      </c>
      <c r="E4" s="87">
        <v>230</v>
      </c>
      <c r="F4" s="44">
        <v>430</v>
      </c>
      <c r="G4" s="94">
        <v>600</v>
      </c>
      <c r="H4" s="54">
        <f>STDEV(E4,F4,G4)</f>
        <v>185.20259177452135</v>
      </c>
      <c r="I4" s="45">
        <f>(E4+F4+G4)/3</f>
        <v>420</v>
      </c>
      <c r="J4" s="56">
        <f>(I4-H4)</f>
        <v>234.79740822547865</v>
      </c>
      <c r="K4" s="56">
        <f>(I4+H4)</f>
        <v>605.20259177452135</v>
      </c>
      <c r="L4" s="56">
        <f>(F4+G4)/2</f>
        <v>515</v>
      </c>
      <c r="M4" s="88">
        <f>L4*C4</f>
        <v>1545</v>
      </c>
      <c r="N4" s="9"/>
      <c r="O4" s="9"/>
      <c r="P4" s="9"/>
      <c r="Q4" s="9"/>
      <c r="R4" s="9"/>
    </row>
    <row r="5" spans="1:255" s="92" customFormat="1" ht="51.75" customHeight="1">
      <c r="A5" s="33">
        <v>9</v>
      </c>
      <c r="B5" s="39" t="s">
        <v>17</v>
      </c>
      <c r="C5" s="32">
        <v>4</v>
      </c>
      <c r="D5" s="26" t="s">
        <v>26</v>
      </c>
      <c r="E5" s="93">
        <v>253.7</v>
      </c>
      <c r="F5" s="26">
        <v>430</v>
      </c>
      <c r="G5" s="95">
        <v>600</v>
      </c>
      <c r="H5" s="26">
        <f>STDEV(E5,F5,G5)</f>
        <v>173.1595507039676</v>
      </c>
      <c r="I5" s="26">
        <f>(E5+F5+G5)/3</f>
        <v>427.90000000000003</v>
      </c>
      <c r="J5" s="26">
        <f>(I5-H5)</f>
        <v>254.74044929603244</v>
      </c>
      <c r="K5" s="26">
        <f>(I5+H5)</f>
        <v>601.0595507039676</v>
      </c>
      <c r="L5" s="26">
        <f>(F5+G5)/2</f>
        <v>515</v>
      </c>
      <c r="M5" s="57">
        <f>L5*C5</f>
        <v>2060</v>
      </c>
      <c r="N5" s="29"/>
      <c r="O5" s="29"/>
      <c r="P5" s="29"/>
      <c r="Q5" s="29"/>
      <c r="R5" s="29"/>
    </row>
    <row r="6" spans="1:255" ht="50.25" customHeight="1">
      <c r="A6" s="18">
        <v>10</v>
      </c>
      <c r="B6" s="5" t="s">
        <v>18</v>
      </c>
      <c r="C6" s="19">
        <v>4</v>
      </c>
      <c r="D6" s="25" t="s">
        <v>26</v>
      </c>
      <c r="E6" s="60">
        <v>299</v>
      </c>
      <c r="F6" s="25">
        <v>430</v>
      </c>
      <c r="G6" s="25">
        <v>400</v>
      </c>
      <c r="H6" s="89">
        <f>STDEV(E6,F6,G6)</f>
        <v>68.631868205181064</v>
      </c>
      <c r="I6" s="27">
        <f>(E6+F6+G6)/3</f>
        <v>376.33333333333331</v>
      </c>
      <c r="J6" s="90">
        <f>(I6-H6)</f>
        <v>307.70146512815222</v>
      </c>
      <c r="K6" s="90">
        <f>(I6+H6)</f>
        <v>444.96520153851441</v>
      </c>
      <c r="L6" s="90">
        <f>(F6+G6)/2</f>
        <v>415</v>
      </c>
      <c r="M6" s="91">
        <f>L6*C6</f>
        <v>1660</v>
      </c>
      <c r="N6" s="9"/>
      <c r="O6" s="9"/>
      <c r="P6" s="9"/>
      <c r="Q6" s="9"/>
      <c r="R6" s="9"/>
    </row>
    <row r="7" spans="1:255" ht="44.25" customHeight="1">
      <c r="A7" s="21">
        <v>11</v>
      </c>
      <c r="B7" s="6" t="s">
        <v>19</v>
      </c>
      <c r="C7" s="23">
        <v>2</v>
      </c>
      <c r="D7" s="54">
        <v>957.54</v>
      </c>
      <c r="E7" s="99">
        <v>389.98</v>
      </c>
      <c r="F7" s="44" t="s">
        <v>26</v>
      </c>
      <c r="G7" s="44">
        <v>1000</v>
      </c>
      <c r="H7" s="54">
        <f>STDEV(D7,E7,G7)</f>
        <v>340.60035368938372</v>
      </c>
      <c r="I7" s="45">
        <f>(D7+G7+E7)/3</f>
        <v>782.50666666666666</v>
      </c>
      <c r="J7" s="56">
        <f>I7-H7</f>
        <v>441.90631297728294</v>
      </c>
      <c r="K7" s="56">
        <f>I7+H7</f>
        <v>1123.1070203560503</v>
      </c>
      <c r="L7" s="56">
        <f>(D7+G7)/2</f>
        <v>978.77</v>
      </c>
      <c r="M7" s="88">
        <f>L7*C7</f>
        <v>1957.54</v>
      </c>
      <c r="N7" s="9"/>
      <c r="O7" s="9"/>
      <c r="P7" s="9"/>
      <c r="Q7" s="9"/>
      <c r="R7" s="9"/>
    </row>
    <row r="8" spans="1:255" s="92" customFormat="1" ht="44.25" customHeight="1">
      <c r="A8" s="130" t="s">
        <v>56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2"/>
      <c r="M8" s="84">
        <f>M3+M4+M5+M6+M7</f>
        <v>8151.54</v>
      </c>
      <c r="N8" s="29"/>
      <c r="O8" s="29"/>
      <c r="P8" s="29"/>
      <c r="Q8" s="29"/>
      <c r="R8" s="29"/>
    </row>
  </sheetData>
  <mergeCells count="2">
    <mergeCell ref="A8:L8"/>
    <mergeCell ref="A1:M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W7"/>
  <sheetViews>
    <sheetView workbookViewId="0">
      <selection activeCell="O5" sqref="O5"/>
    </sheetView>
  </sheetViews>
  <sheetFormatPr defaultRowHeight="12.75"/>
  <cols>
    <col min="2" max="2" width="37" customWidth="1"/>
    <col min="4" max="5" width="10.140625" style="65" bestFit="1" customWidth="1"/>
    <col min="6" max="8" width="9.28515625" style="65" bestFit="1" customWidth="1"/>
    <col min="9" max="9" width="10.140625" style="65" bestFit="1" customWidth="1"/>
    <col min="10" max="10" width="9.28515625" style="65" bestFit="1" customWidth="1"/>
    <col min="11" max="14" width="10.140625" style="65" bestFit="1" customWidth="1"/>
    <col min="15" max="15" width="11" style="65" bestFit="1" customWidth="1"/>
  </cols>
  <sheetData>
    <row r="1" spans="1:257" s="1" customFormat="1" ht="42.75" customHeight="1" thickBot="1">
      <c r="A1" s="119" t="s">
        <v>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9"/>
      <c r="Q1" s="9"/>
      <c r="R1" s="9"/>
      <c r="S1" s="9"/>
      <c r="T1" s="9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" customFormat="1" ht="42.75" customHeight="1" thickBot="1">
      <c r="A2" s="12" t="s">
        <v>1</v>
      </c>
      <c r="B2" s="4" t="s">
        <v>0</v>
      </c>
      <c r="C2" s="4" t="s">
        <v>4</v>
      </c>
      <c r="D2" s="76" t="s">
        <v>64</v>
      </c>
      <c r="E2" s="76" t="s">
        <v>65</v>
      </c>
      <c r="F2" s="77" t="s">
        <v>52</v>
      </c>
      <c r="G2" s="77" t="s">
        <v>53</v>
      </c>
      <c r="H2" s="77" t="s">
        <v>54</v>
      </c>
      <c r="I2" s="77" t="s">
        <v>25</v>
      </c>
      <c r="J2" s="78" t="s">
        <v>28</v>
      </c>
      <c r="K2" s="79" t="s">
        <v>3</v>
      </c>
      <c r="L2" s="62" t="s">
        <v>29</v>
      </c>
      <c r="M2" s="62" t="s">
        <v>57</v>
      </c>
      <c r="N2" s="62" t="s">
        <v>31</v>
      </c>
      <c r="O2" s="57" t="s">
        <v>2</v>
      </c>
      <c r="P2" s="9"/>
      <c r="Q2" s="9"/>
      <c r="R2" s="9"/>
      <c r="S2" s="9"/>
      <c r="T2" s="9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42.75" customHeight="1">
      <c r="A3" s="18">
        <v>12</v>
      </c>
      <c r="B3" s="5" t="s">
        <v>20</v>
      </c>
      <c r="C3" s="19">
        <v>2</v>
      </c>
      <c r="D3" s="25" t="s">
        <v>26</v>
      </c>
      <c r="E3" s="25" t="s">
        <v>26</v>
      </c>
      <c r="F3" s="60">
        <v>333.33</v>
      </c>
      <c r="G3" s="25">
        <v>450</v>
      </c>
      <c r="H3" s="60">
        <v>850</v>
      </c>
      <c r="I3" s="25">
        <v>750</v>
      </c>
      <c r="J3" s="26">
        <f>STDEV(F3,G3,H3,I3)</f>
        <v>243.95588171839611</v>
      </c>
      <c r="K3" s="27">
        <f>(F3+G3+H3+I3)/4</f>
        <v>595.83249999999998</v>
      </c>
      <c r="L3" s="28">
        <f>K3-J3</f>
        <v>351.8766182816039</v>
      </c>
      <c r="M3" s="28">
        <f>K3+J3</f>
        <v>839.78838171839607</v>
      </c>
      <c r="N3" s="28">
        <f>(G3+I3)/2</f>
        <v>600</v>
      </c>
      <c r="O3" s="57">
        <f>N3*C3</f>
        <v>1200</v>
      </c>
      <c r="P3" s="9"/>
      <c r="Q3" s="9"/>
      <c r="R3" s="9"/>
      <c r="S3" s="9"/>
      <c r="T3" s="9"/>
    </row>
    <row r="4" spans="1:257" ht="42.75" customHeight="1">
      <c r="A4" s="18">
        <v>13</v>
      </c>
      <c r="B4" s="5" t="s">
        <v>21</v>
      </c>
      <c r="C4" s="19">
        <v>2</v>
      </c>
      <c r="D4" s="44" t="s">
        <v>26</v>
      </c>
      <c r="E4" s="25" t="s">
        <v>26</v>
      </c>
      <c r="F4" s="60">
        <v>333.33</v>
      </c>
      <c r="G4" s="25">
        <v>700</v>
      </c>
      <c r="H4" s="25">
        <v>850</v>
      </c>
      <c r="I4" s="25">
        <v>750</v>
      </c>
      <c r="J4" s="26">
        <f>STDEV(F4,G4,H4,I4)</f>
        <v>225.46408928770322</v>
      </c>
      <c r="K4" s="27">
        <f>(F4+G4+H4+I4)/4</f>
        <v>658.33249999999998</v>
      </c>
      <c r="L4" s="28">
        <f>K4-J4</f>
        <v>432.86841071229674</v>
      </c>
      <c r="M4" s="28">
        <f>K4+J4</f>
        <v>883.79658928770323</v>
      </c>
      <c r="N4" s="28">
        <f>(G4+H4+I4)/3</f>
        <v>766.66666666666663</v>
      </c>
      <c r="O4" s="57">
        <v>1533.34</v>
      </c>
      <c r="P4" s="9"/>
      <c r="Q4" s="9"/>
      <c r="R4" s="9"/>
      <c r="S4" s="9"/>
      <c r="T4" s="9"/>
    </row>
    <row r="5" spans="1:257" s="3" customFormat="1" ht="42.75" customHeight="1">
      <c r="A5" s="21">
        <v>14</v>
      </c>
      <c r="B5" s="6" t="s">
        <v>6</v>
      </c>
      <c r="C5" s="22">
        <v>2</v>
      </c>
      <c r="D5" s="54">
        <v>4836.88</v>
      </c>
      <c r="E5" s="87">
        <v>4367.0200000000004</v>
      </c>
      <c r="F5" s="44" t="s">
        <v>26</v>
      </c>
      <c r="G5" s="44" t="s">
        <v>26</v>
      </c>
      <c r="H5" s="44" t="s">
        <v>26</v>
      </c>
      <c r="I5" s="44">
        <v>5000</v>
      </c>
      <c r="J5" s="54">
        <f>STDEV(D5,E5,I5)</f>
        <v>328.6437367931012</v>
      </c>
      <c r="K5" s="45">
        <f>(D5+E5+I5)/3</f>
        <v>4734.6333333333341</v>
      </c>
      <c r="L5" s="56">
        <f>K5-J5</f>
        <v>4405.9895965402329</v>
      </c>
      <c r="M5" s="56">
        <f>K5+J5</f>
        <v>5063.2770701264353</v>
      </c>
      <c r="N5" s="56">
        <f>(D5+I5)/2</f>
        <v>4918.4400000000005</v>
      </c>
      <c r="O5" s="88">
        <f>N5*C5</f>
        <v>9836.880000000001</v>
      </c>
      <c r="P5" s="31"/>
      <c r="Q5" s="31"/>
      <c r="R5" s="31"/>
      <c r="S5" s="31"/>
      <c r="T5" s="31"/>
    </row>
    <row r="6" spans="1:257" s="101" customFormat="1" ht="42.75" customHeight="1">
      <c r="A6" s="130" t="s">
        <v>58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O6" s="84">
        <f>O3+O4+O5</f>
        <v>12570.220000000001</v>
      </c>
      <c r="P6" s="100"/>
      <c r="Q6" s="100"/>
      <c r="R6" s="100"/>
      <c r="S6" s="100"/>
      <c r="T6" s="100"/>
    </row>
    <row r="7" spans="1:257" s="3" customFormat="1" ht="42.75" customHeight="1">
      <c r="A7" s="8"/>
      <c r="B7" s="96"/>
      <c r="C7" s="97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98"/>
      <c r="P7" s="31"/>
      <c r="Q7" s="31"/>
      <c r="R7" s="31"/>
      <c r="S7" s="31"/>
      <c r="T7" s="31"/>
    </row>
  </sheetData>
  <mergeCells count="2">
    <mergeCell ref="A1:O1"/>
    <mergeCell ref="A6:N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7"/>
  <sheetViews>
    <sheetView workbookViewId="0">
      <selection activeCell="M7" sqref="M7"/>
    </sheetView>
  </sheetViews>
  <sheetFormatPr defaultRowHeight="12.75"/>
  <cols>
    <col min="2" max="2" width="46.28515625" customWidth="1"/>
    <col min="13" max="13" width="11" bestFit="1" customWidth="1"/>
  </cols>
  <sheetData>
    <row r="1" spans="1:255" ht="13.5" thickBot="1">
      <c r="A1" s="133" t="s">
        <v>70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255" s="1" customFormat="1" ht="90.75" customHeight="1" thickBot="1">
      <c r="A2" s="12" t="s">
        <v>1</v>
      </c>
      <c r="B2" s="4" t="s">
        <v>0</v>
      </c>
      <c r="C2" s="4" t="s">
        <v>4</v>
      </c>
      <c r="D2" s="14" t="s">
        <v>52</v>
      </c>
      <c r="E2" s="14" t="s">
        <v>53</v>
      </c>
      <c r="F2" s="14" t="s">
        <v>54</v>
      </c>
      <c r="G2" s="14" t="s">
        <v>25</v>
      </c>
      <c r="H2" s="15" t="s">
        <v>28</v>
      </c>
      <c r="I2" s="16" t="s">
        <v>3</v>
      </c>
      <c r="J2" s="17" t="s">
        <v>29</v>
      </c>
      <c r="K2" s="17" t="s">
        <v>30</v>
      </c>
      <c r="L2" s="17" t="s">
        <v>31</v>
      </c>
      <c r="M2" s="24" t="s">
        <v>2</v>
      </c>
      <c r="N2" s="9"/>
      <c r="O2" s="9"/>
      <c r="P2" s="9"/>
      <c r="Q2" s="9"/>
      <c r="R2" s="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42" customHeight="1">
      <c r="A3" s="18">
        <v>15</v>
      </c>
      <c r="B3" s="5" t="s">
        <v>50</v>
      </c>
      <c r="C3" s="19">
        <v>160</v>
      </c>
      <c r="D3" s="25">
        <v>179</v>
      </c>
      <c r="E3" s="25">
        <v>235</v>
      </c>
      <c r="F3" s="25">
        <v>207.9</v>
      </c>
      <c r="G3" s="60">
        <v>350</v>
      </c>
      <c r="H3" s="26">
        <f>STDEV(D3,E3,F3,G3)</f>
        <v>74.924423031923766</v>
      </c>
      <c r="I3" s="53">
        <f>(D3+E3+F3+G3)/4</f>
        <v>242.97499999999999</v>
      </c>
      <c r="J3" s="28">
        <f>I3-H3</f>
        <v>168.05057696807623</v>
      </c>
      <c r="K3" s="28">
        <f>I3+H3</f>
        <v>317.89942303192379</v>
      </c>
      <c r="L3" s="28">
        <f>(D3+E3+F3)/3</f>
        <v>207.29999999999998</v>
      </c>
      <c r="M3" s="57">
        <f>L3*C3</f>
        <v>33168</v>
      </c>
      <c r="N3" s="9"/>
      <c r="O3" s="36"/>
      <c r="P3" s="9"/>
      <c r="Q3" s="9"/>
      <c r="R3" s="9"/>
    </row>
    <row r="4" spans="1:255" ht="50.25" customHeight="1">
      <c r="A4" s="18">
        <v>16</v>
      </c>
      <c r="B4" s="6" t="s">
        <v>22</v>
      </c>
      <c r="C4" s="22">
        <v>6</v>
      </c>
      <c r="D4" s="44">
        <v>185.47</v>
      </c>
      <c r="E4" s="44">
        <v>53</v>
      </c>
      <c r="F4" s="44">
        <v>56</v>
      </c>
      <c r="G4" s="87">
        <v>300</v>
      </c>
      <c r="H4" s="26">
        <f>STDEV(D4,E4,F4,G4)</f>
        <v>118.31522256948455</v>
      </c>
      <c r="I4" s="55">
        <f>(D4+E4+F4+G4)/4</f>
        <v>148.61750000000001</v>
      </c>
      <c r="J4" s="28">
        <f>I4-H4</f>
        <v>30.30227743051546</v>
      </c>
      <c r="K4" s="28">
        <f>I4+H4</f>
        <v>266.93272256948455</v>
      </c>
      <c r="L4" s="28">
        <f>(D4+E4+F4)/3</f>
        <v>98.15666666666668</v>
      </c>
      <c r="M4" s="57">
        <v>588.96</v>
      </c>
      <c r="N4" s="9"/>
      <c r="O4" s="9"/>
      <c r="P4" s="9"/>
      <c r="Q4" s="9"/>
      <c r="R4" s="9"/>
    </row>
    <row r="5" spans="1:255" ht="48.75" customHeight="1">
      <c r="A5" s="33">
        <v>17</v>
      </c>
      <c r="B5" s="39" t="s">
        <v>51</v>
      </c>
      <c r="C5" s="32">
        <v>24</v>
      </c>
      <c r="D5" s="28">
        <v>256.45</v>
      </c>
      <c r="E5" s="28">
        <v>227.69</v>
      </c>
      <c r="F5" s="107">
        <v>195</v>
      </c>
      <c r="G5" s="28">
        <v>250</v>
      </c>
      <c r="H5" s="26">
        <f>STDEV(D5,E5,F5,G5)</f>
        <v>27.743189554675634</v>
      </c>
      <c r="I5" s="55">
        <f>(D5+E5+F5+G5)/4</f>
        <v>232.285</v>
      </c>
      <c r="J5" s="28">
        <f>I5-H5</f>
        <v>204.54181044532436</v>
      </c>
      <c r="K5" s="28">
        <f>I5+H5</f>
        <v>260.02818955467563</v>
      </c>
      <c r="L5" s="28">
        <f>(D5+E5+G5)/3</f>
        <v>244.71333333333334</v>
      </c>
      <c r="M5" s="57">
        <v>5873.04</v>
      </c>
      <c r="N5" s="9"/>
      <c r="O5" s="9"/>
      <c r="P5" s="9"/>
      <c r="Q5" s="9"/>
      <c r="R5" s="9"/>
    </row>
    <row r="6" spans="1:255" ht="69.75" customHeight="1">
      <c r="A6" s="40">
        <v>18</v>
      </c>
      <c r="B6" s="41" t="s">
        <v>23</v>
      </c>
      <c r="C6" s="23">
        <v>24</v>
      </c>
      <c r="D6" s="56">
        <v>330</v>
      </c>
      <c r="E6" s="56">
        <v>398.25</v>
      </c>
      <c r="F6" s="56">
        <v>400</v>
      </c>
      <c r="G6" s="108">
        <v>800</v>
      </c>
      <c r="H6" s="54">
        <f>STDEV(D6,E6,F6,G6)</f>
        <v>214.44971972858036</v>
      </c>
      <c r="I6" s="109">
        <f>(D6+E6+F6+G6)/4</f>
        <v>482.0625</v>
      </c>
      <c r="J6" s="56">
        <f>I6-H6</f>
        <v>267.61278027141964</v>
      </c>
      <c r="K6" s="56">
        <f>I6+H6</f>
        <v>696.51221972858036</v>
      </c>
      <c r="L6" s="56">
        <f>(D6+E6+F6)/3</f>
        <v>376.08333333333331</v>
      </c>
      <c r="M6" s="88">
        <v>9025.92</v>
      </c>
      <c r="N6" s="9"/>
      <c r="O6" s="9"/>
      <c r="P6" s="9"/>
      <c r="Q6" s="9"/>
      <c r="R6" s="9"/>
    </row>
    <row r="7" spans="1:255" s="92" customFormat="1" ht="69.75" customHeight="1">
      <c r="A7" s="130" t="s">
        <v>62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2"/>
      <c r="M7" s="84">
        <f>(M3+M4+M5+M6)</f>
        <v>48655.92</v>
      </c>
      <c r="N7" s="29"/>
      <c r="O7" s="29"/>
      <c r="P7" s="29"/>
      <c r="Q7" s="29"/>
      <c r="R7" s="29"/>
    </row>
  </sheetData>
  <mergeCells count="2">
    <mergeCell ref="A7:L7"/>
    <mergeCell ref="A1:M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5"/>
  <sheetViews>
    <sheetView workbookViewId="0">
      <selection activeCell="M3" sqref="M3"/>
    </sheetView>
  </sheetViews>
  <sheetFormatPr defaultRowHeight="12.75"/>
  <sheetData>
    <row r="1" spans="1:255" s="1" customFormat="1" ht="18.75" customHeight="1" thickBot="1">
      <c r="A1" s="119" t="s">
        <v>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9"/>
      <c r="O1" s="36"/>
      <c r="P1" s="9"/>
      <c r="Q1" s="9"/>
      <c r="R1" s="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1" customFormat="1" ht="73.5" customHeight="1" thickBot="1">
      <c r="A2" s="12" t="s">
        <v>1</v>
      </c>
      <c r="B2" s="4" t="s">
        <v>0</v>
      </c>
      <c r="C2" s="4" t="s">
        <v>4</v>
      </c>
      <c r="D2" s="13" t="s">
        <v>52</v>
      </c>
      <c r="E2" s="13" t="s">
        <v>53</v>
      </c>
      <c r="F2" s="13" t="s">
        <v>54</v>
      </c>
      <c r="G2" s="14" t="s">
        <v>25</v>
      </c>
      <c r="H2" s="15" t="s">
        <v>28</v>
      </c>
      <c r="I2" s="16" t="s">
        <v>3</v>
      </c>
      <c r="J2" s="17" t="s">
        <v>29</v>
      </c>
      <c r="K2" s="17" t="s">
        <v>30</v>
      </c>
      <c r="L2" s="17" t="s">
        <v>31</v>
      </c>
      <c r="M2" s="24" t="s">
        <v>2</v>
      </c>
      <c r="N2" s="9"/>
      <c r="O2" s="9"/>
      <c r="P2" s="9"/>
      <c r="Q2" s="9"/>
      <c r="R2" s="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3" customFormat="1" ht="33.75">
      <c r="A3" s="33">
        <v>19</v>
      </c>
      <c r="B3" s="39" t="s">
        <v>44</v>
      </c>
      <c r="C3" s="37">
        <v>12</v>
      </c>
      <c r="D3" s="48">
        <v>25.9</v>
      </c>
      <c r="E3" s="48">
        <v>32.99</v>
      </c>
      <c r="F3" s="48">
        <v>21</v>
      </c>
      <c r="G3" s="110">
        <v>60</v>
      </c>
      <c r="H3" s="48">
        <f>STDEV(D3,E3,F3,G3)</f>
        <v>17.395852714560068</v>
      </c>
      <c r="I3" s="50">
        <f>(D3+E3+F3+G3)/4</f>
        <v>34.972499999999997</v>
      </c>
      <c r="J3" s="49">
        <f>(I3-H3)</f>
        <v>17.576647285439929</v>
      </c>
      <c r="K3" s="49">
        <f>(I3+H3)</f>
        <v>52.368352714560061</v>
      </c>
      <c r="L3" s="49">
        <f>(D3+E3+F3)/3</f>
        <v>26.63</v>
      </c>
      <c r="M3" s="57">
        <f>L3*C3</f>
        <v>319.56</v>
      </c>
      <c r="N3" s="31"/>
      <c r="O3" s="36"/>
      <c r="P3" s="31"/>
      <c r="Q3" s="31"/>
      <c r="R3" s="31"/>
    </row>
    <row r="4" spans="1:255" ht="34.5" thickBot="1">
      <c r="A4" s="21">
        <v>20</v>
      </c>
      <c r="B4" s="6" t="s">
        <v>45</v>
      </c>
      <c r="C4" s="22">
        <v>12</v>
      </c>
      <c r="D4" s="44">
        <v>40.5</v>
      </c>
      <c r="E4" s="87">
        <v>15</v>
      </c>
      <c r="F4" s="44">
        <v>49.88</v>
      </c>
      <c r="G4" s="87">
        <v>80</v>
      </c>
      <c r="H4" s="26">
        <f>STDEV(D4,E4,F4,G4)</f>
        <v>26.844169447634876</v>
      </c>
      <c r="I4" s="45">
        <f>(D4+E4+F4+G4)/4</f>
        <v>46.344999999999999</v>
      </c>
      <c r="J4" s="28">
        <f>(I4-H4)</f>
        <v>19.500830552365123</v>
      </c>
      <c r="K4" s="28">
        <f>(I4+H4)</f>
        <v>73.189169447634868</v>
      </c>
      <c r="L4" s="28">
        <f>(D4+F4)/2</f>
        <v>45.19</v>
      </c>
      <c r="M4" s="57">
        <f>L4*C4</f>
        <v>542.28</v>
      </c>
      <c r="N4" s="9"/>
      <c r="O4" s="36"/>
      <c r="P4" s="9"/>
      <c r="Q4" s="9"/>
      <c r="R4" s="9"/>
    </row>
    <row r="5" spans="1:255" ht="24" customHeight="1" thickBot="1">
      <c r="A5" s="10"/>
      <c r="B5" s="51" t="s">
        <v>35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84">
        <f>(M3+M4)</f>
        <v>861.83999999999992</v>
      </c>
      <c r="N5" s="42" t="s">
        <v>11</v>
      </c>
      <c r="O5" s="36"/>
      <c r="P5" s="9"/>
      <c r="Q5" s="9"/>
      <c r="R5" s="9"/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6"/>
  <sheetViews>
    <sheetView workbookViewId="0">
      <selection activeCell="M6" sqref="M6"/>
    </sheetView>
  </sheetViews>
  <sheetFormatPr defaultRowHeight="12.75"/>
  <cols>
    <col min="7" max="7" width="10.140625" bestFit="1" customWidth="1"/>
    <col min="11" max="11" width="11.5703125" bestFit="1" customWidth="1"/>
    <col min="13" max="13" width="11" bestFit="1" customWidth="1"/>
  </cols>
  <sheetData>
    <row r="1" spans="1:255" ht="39.75" customHeight="1" thickBot="1">
      <c r="A1" s="8"/>
      <c r="B1" s="8"/>
      <c r="C1" s="8"/>
      <c r="D1" s="8"/>
      <c r="E1" s="8"/>
      <c r="F1" s="8"/>
      <c r="G1" s="8"/>
      <c r="H1" s="33"/>
      <c r="I1" s="8"/>
      <c r="J1" s="34"/>
      <c r="K1" s="34"/>
      <c r="L1" s="34"/>
      <c r="M1" s="33"/>
      <c r="N1" s="9"/>
      <c r="O1" s="36"/>
      <c r="P1" s="9"/>
      <c r="Q1" s="9"/>
      <c r="R1" s="9"/>
    </row>
    <row r="2" spans="1:255" s="1" customFormat="1" ht="18.75" customHeight="1" thickBot="1">
      <c r="A2" s="119" t="s">
        <v>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9"/>
      <c r="O2" s="36"/>
      <c r="P2" s="9"/>
      <c r="Q2" s="9"/>
      <c r="R2" s="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" customFormat="1" ht="63" customHeight="1" thickBot="1">
      <c r="A3" s="12" t="s">
        <v>1</v>
      </c>
      <c r="B3" s="4" t="s">
        <v>0</v>
      </c>
      <c r="C3" s="4" t="s">
        <v>4</v>
      </c>
      <c r="D3" s="13" t="s">
        <v>52</v>
      </c>
      <c r="E3" s="13" t="s">
        <v>53</v>
      </c>
      <c r="F3" s="13" t="s">
        <v>54</v>
      </c>
      <c r="G3" s="14" t="s">
        <v>25</v>
      </c>
      <c r="H3" s="15" t="s">
        <v>28</v>
      </c>
      <c r="I3" s="16" t="s">
        <v>3</v>
      </c>
      <c r="J3" s="17" t="s">
        <v>29</v>
      </c>
      <c r="K3" s="17" t="s">
        <v>30</v>
      </c>
      <c r="L3" s="17" t="s">
        <v>31</v>
      </c>
      <c r="M3" s="24" t="s">
        <v>2</v>
      </c>
      <c r="N3" s="9"/>
      <c r="O3" s="9"/>
      <c r="P3" s="9"/>
      <c r="Q3" s="9"/>
      <c r="R3" s="9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2" customFormat="1" ht="56.25" customHeight="1">
      <c r="A4" s="18">
        <v>21</v>
      </c>
      <c r="B4" s="5" t="s">
        <v>46</v>
      </c>
      <c r="C4" s="19">
        <v>24</v>
      </c>
      <c r="D4" s="30">
        <v>1104</v>
      </c>
      <c r="E4" s="30">
        <v>850</v>
      </c>
      <c r="F4" s="25">
        <v>814</v>
      </c>
      <c r="G4" s="60">
        <v>1200</v>
      </c>
      <c r="H4" s="26">
        <f>STDEV(D4,E4,F4,G4)</f>
        <v>189.43424540809229</v>
      </c>
      <c r="I4" s="27">
        <f>(D4+E4+F4+G4)/4</f>
        <v>992</v>
      </c>
      <c r="J4" s="28">
        <f>I4-H4</f>
        <v>802.56575459190776</v>
      </c>
      <c r="K4" s="47">
        <f>I4+H4</f>
        <v>1181.4342454080922</v>
      </c>
      <c r="L4" s="28">
        <f>(D4+E4+F4)/3</f>
        <v>922.66666666666663</v>
      </c>
      <c r="M4" s="57">
        <v>22144.080000000002</v>
      </c>
      <c r="N4" s="9"/>
      <c r="O4" s="36"/>
      <c r="P4" s="9"/>
      <c r="Q4" s="9"/>
      <c r="R4" s="9"/>
    </row>
    <row r="5" spans="1:255" ht="48.75" customHeight="1" thickBot="1">
      <c r="A5" s="21">
        <v>22</v>
      </c>
      <c r="B5" s="6" t="s">
        <v>47</v>
      </c>
      <c r="C5" s="22">
        <v>2</v>
      </c>
      <c r="D5" s="35">
        <v>11</v>
      </c>
      <c r="E5" s="35">
        <v>11.07</v>
      </c>
      <c r="F5" s="111">
        <v>16.5</v>
      </c>
      <c r="G5" s="112">
        <v>30</v>
      </c>
      <c r="H5" s="26">
        <f>STDEV(D5,E5,F5,G5)</f>
        <v>8.9504874168952409</v>
      </c>
      <c r="I5" s="27">
        <f>(D5+E5+F5+G5)/4</f>
        <v>17.142499999999998</v>
      </c>
      <c r="J5" s="28">
        <f>I5-H5</f>
        <v>8.1920125831047574</v>
      </c>
      <c r="K5" s="28">
        <f>I5+H5</f>
        <v>26.092987416895241</v>
      </c>
      <c r="L5" s="28">
        <f>(D5+E5+F5)/3</f>
        <v>12.856666666666667</v>
      </c>
      <c r="M5" s="57">
        <v>25.72</v>
      </c>
      <c r="N5" s="9"/>
      <c r="O5" s="9"/>
      <c r="P5" s="9"/>
      <c r="Q5" s="9"/>
      <c r="R5" s="9"/>
    </row>
    <row r="6" spans="1:255" ht="47.25" customHeight="1" thickBot="1">
      <c r="A6" s="10"/>
      <c r="B6" s="7" t="s">
        <v>34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84">
        <f>(M4+M5)</f>
        <v>22169.800000000003</v>
      </c>
      <c r="N6" s="42" t="s">
        <v>11</v>
      </c>
      <c r="O6" s="9"/>
      <c r="P6" s="9"/>
      <c r="Q6" s="9"/>
      <c r="R6" s="9"/>
    </row>
  </sheetData>
  <mergeCells count="1">
    <mergeCell ref="A2:M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U4"/>
  <sheetViews>
    <sheetView workbookViewId="0">
      <selection activeCell="M3" sqref="M3"/>
    </sheetView>
  </sheetViews>
  <sheetFormatPr defaultRowHeight="12.75"/>
  <cols>
    <col min="6" max="6" width="10" bestFit="1" customWidth="1"/>
    <col min="13" max="13" width="11" bestFit="1" customWidth="1"/>
  </cols>
  <sheetData>
    <row r="1" spans="1:255" s="1" customFormat="1" ht="18.75" customHeight="1" thickBot="1">
      <c r="A1" s="119" t="s">
        <v>13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9"/>
      <c r="O1" s="9"/>
      <c r="P1" s="9"/>
      <c r="Q1" s="9"/>
      <c r="R1" s="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1" customFormat="1" ht="51" customHeight="1" thickBot="1">
      <c r="A2" s="12" t="s">
        <v>1</v>
      </c>
      <c r="B2" s="4" t="s">
        <v>0</v>
      </c>
      <c r="C2" s="4" t="s">
        <v>4</v>
      </c>
      <c r="D2" s="13" t="s">
        <v>52</v>
      </c>
      <c r="E2" s="13" t="s">
        <v>53</v>
      </c>
      <c r="F2" s="13" t="s">
        <v>54</v>
      </c>
      <c r="G2" s="14" t="s">
        <v>25</v>
      </c>
      <c r="H2" s="15" t="s">
        <v>28</v>
      </c>
      <c r="I2" s="16" t="s">
        <v>3</v>
      </c>
      <c r="J2" s="17" t="s">
        <v>29</v>
      </c>
      <c r="K2" s="17" t="s">
        <v>30</v>
      </c>
      <c r="L2" s="17" t="s">
        <v>31</v>
      </c>
      <c r="M2" s="24" t="s">
        <v>2</v>
      </c>
      <c r="N2" s="9"/>
      <c r="O2" s="9"/>
      <c r="P2" s="9"/>
      <c r="Q2" s="9"/>
      <c r="R2" s="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04.25" customHeight="1" thickBot="1">
      <c r="A3" s="21">
        <v>23</v>
      </c>
      <c r="B3" s="6" t="s">
        <v>48</v>
      </c>
      <c r="C3" s="23">
        <v>120</v>
      </c>
      <c r="D3" s="38">
        <v>170</v>
      </c>
      <c r="E3" s="38">
        <v>179</v>
      </c>
      <c r="F3" s="113">
        <v>239</v>
      </c>
      <c r="G3" s="87">
        <v>320</v>
      </c>
      <c r="H3" s="26">
        <f>STDEV(D3,E3,F3,G3)</f>
        <v>69.15200647848188</v>
      </c>
      <c r="I3" s="45">
        <f>(D3+E3+F3+G3)/4</f>
        <v>227</v>
      </c>
      <c r="J3" s="28">
        <f>(I3-H3)</f>
        <v>157.84799352151811</v>
      </c>
      <c r="K3" s="28">
        <f>(I3+H3)</f>
        <v>296.15200647848189</v>
      </c>
      <c r="L3" s="28">
        <f>(D3+E3+F3)/3</f>
        <v>196</v>
      </c>
      <c r="M3" s="26">
        <f>L3*C3</f>
        <v>23520</v>
      </c>
      <c r="N3" s="9"/>
      <c r="O3" s="9"/>
      <c r="P3" s="9"/>
      <c r="Q3" s="9"/>
      <c r="R3" s="9"/>
    </row>
    <row r="4" spans="1:255" ht="24" customHeight="1" thickBot="1">
      <c r="A4" s="51"/>
      <c r="B4" s="51" t="s">
        <v>37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84">
        <f>(L3*C3)</f>
        <v>23520</v>
      </c>
      <c r="N4" s="42" t="s">
        <v>11</v>
      </c>
      <c r="O4" s="9"/>
      <c r="P4" s="9"/>
      <c r="Q4" s="9"/>
      <c r="R4" s="9"/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Valor Total Estimado</vt:lpstr>
      <vt:lpstr>Lote 1</vt:lpstr>
      <vt:lpstr>Lote 2</vt:lpstr>
      <vt:lpstr>Lote 3</vt:lpstr>
      <vt:lpstr>Lote 4</vt:lpstr>
      <vt:lpstr>Lote 5</vt:lpstr>
      <vt:lpstr>Lote 6</vt:lpstr>
      <vt:lpstr>Lote 7</vt:lpstr>
      <vt:lpstr>Lote 8</vt:lpstr>
      <vt:lpstr>Lote 9</vt:lpstr>
      <vt:lpstr>'Lote 1'!Titulos_de_impressao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MARISTELA RIBAS FELTRIN</dc:creator>
  <cp:lastModifiedBy>paula.bodanese</cp:lastModifiedBy>
  <cp:lastPrinted>2023-04-23T19:56:55Z</cp:lastPrinted>
  <dcterms:created xsi:type="dcterms:W3CDTF">2023-04-19T17:09:39Z</dcterms:created>
  <dcterms:modified xsi:type="dcterms:W3CDTF">2023-09-11T21:45:04Z</dcterms:modified>
</cp:coreProperties>
</file>