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ário\Desktop\TRE\SEAMA\"/>
    </mc:Choice>
  </mc:AlternateContent>
  <xr:revisionPtr revIDLastSave="0" documentId="13_ncr:1_{3DFC96A5-AB82-47EE-8244-ED09D680F2A7}" xr6:coauthVersionLast="47" xr6:coauthVersionMax="47" xr10:uidLastSave="{00000000-0000-0000-0000-000000000000}"/>
  <bookViews>
    <workbookView xWindow="-120" yWindow="-120" windowWidth="29040" windowHeight="15840" xr2:uid="{C125BF24-74EB-41B9-A66E-21111C9E6FA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2" i="1" l="1"/>
  <c r="P21" i="1"/>
  <c r="N17" i="1"/>
  <c r="N18" i="1"/>
  <c r="N19" i="1"/>
  <c r="N20" i="1"/>
  <c r="N21" i="1"/>
  <c r="K21" i="1"/>
  <c r="J21" i="1"/>
  <c r="K20" i="1"/>
  <c r="J20" i="1"/>
  <c r="K19" i="1"/>
  <c r="J19" i="1"/>
  <c r="K18" i="1"/>
  <c r="J18" i="1"/>
  <c r="K17" i="1"/>
  <c r="J17" i="1"/>
  <c r="D17" i="1"/>
  <c r="I17" i="1"/>
  <c r="F17" i="1"/>
  <c r="E17" i="1"/>
  <c r="J16" i="1"/>
  <c r="J22" i="1"/>
  <c r="P26" i="1"/>
  <c r="P16" i="1"/>
  <c r="N25" i="1"/>
  <c r="K25" i="1"/>
  <c r="J25" i="1"/>
  <c r="N15" i="1"/>
  <c r="K15" i="1"/>
  <c r="J15" i="1"/>
  <c r="N14" i="1"/>
  <c r="K14" i="1"/>
  <c r="J14" i="1"/>
  <c r="N13" i="1"/>
  <c r="K13" i="1"/>
  <c r="J13" i="1"/>
  <c r="N12" i="1"/>
  <c r="K12" i="1"/>
  <c r="J12" i="1"/>
  <c r="N11" i="1"/>
  <c r="K11" i="1"/>
  <c r="J11" i="1"/>
  <c r="N10" i="1"/>
  <c r="K10" i="1"/>
  <c r="J10" i="1"/>
  <c r="N9" i="1"/>
  <c r="K9" i="1"/>
  <c r="J9" i="1"/>
  <c r="N8" i="1"/>
  <c r="K8" i="1"/>
  <c r="J8" i="1"/>
  <c r="N7" i="1"/>
  <c r="K7" i="1"/>
  <c r="J7" i="1"/>
  <c r="N4" i="1"/>
  <c r="J4" i="1"/>
  <c r="K4" i="1"/>
  <c r="P17" i="1" l="1"/>
  <c r="P19" i="1"/>
  <c r="P20" i="1"/>
  <c r="M21" i="1"/>
  <c r="L21" i="1"/>
  <c r="M20" i="1"/>
  <c r="L20" i="1"/>
  <c r="M19" i="1"/>
  <c r="L19" i="1"/>
  <c r="P18" i="1"/>
  <c r="P23" i="1" s="1"/>
  <c r="M18" i="1"/>
  <c r="L18" i="1"/>
  <c r="P25" i="1"/>
  <c r="P15" i="1"/>
  <c r="P14" i="1"/>
  <c r="P13" i="1"/>
  <c r="P12" i="1"/>
  <c r="P11" i="1"/>
  <c r="P10" i="1"/>
  <c r="P9" i="1"/>
  <c r="P8" i="1"/>
  <c r="P7" i="1"/>
  <c r="P4" i="1"/>
  <c r="M25" i="1"/>
  <c r="M15" i="1"/>
  <c r="L4" i="1"/>
  <c r="M4" i="1"/>
  <c r="M14" i="1"/>
  <c r="L14" i="1"/>
  <c r="L25" i="1"/>
  <c r="L15" i="1"/>
  <c r="P27" i="1" l="1"/>
  <c r="M17" i="1"/>
  <c r="L17" i="1"/>
  <c r="M9" i="1"/>
  <c r="P5" i="1"/>
  <c r="M12" i="1" l="1"/>
  <c r="M8" i="1"/>
  <c r="L9" i="1"/>
  <c r="M13" i="1"/>
  <c r="L13" i="1"/>
  <c r="M11" i="1"/>
  <c r="L11" i="1"/>
  <c r="M7" i="1"/>
  <c r="L8" i="1"/>
  <c r="L7" i="1"/>
  <c r="M10" i="1"/>
  <c r="L10" i="1"/>
  <c r="L12" i="1"/>
</calcChain>
</file>

<file path=xl/sharedStrings.xml><?xml version="1.0" encoding="utf-8"?>
<sst xmlns="http://schemas.openxmlformats.org/spreadsheetml/2006/main" count="89" uniqueCount="59">
  <si>
    <t>Impressão, kits eleitorais, coletes- Eleições 2026</t>
  </si>
  <si>
    <t>Item 1</t>
  </si>
  <si>
    <t>Impressão de listagem</t>
  </si>
  <si>
    <t xml:space="preserve">Item 2 </t>
  </si>
  <si>
    <t>Fita crepe</t>
  </si>
  <si>
    <t>Item 3</t>
  </si>
  <si>
    <t>Caneta Esferográfica</t>
  </si>
  <si>
    <t>Item 4</t>
  </si>
  <si>
    <t>Pincel Marcador</t>
  </si>
  <si>
    <t>Item 5</t>
  </si>
  <si>
    <t>Régua Plástica</t>
  </si>
  <si>
    <t>Item 6</t>
  </si>
  <si>
    <t>Flanela branca</t>
  </si>
  <si>
    <t>Item 7</t>
  </si>
  <si>
    <t>Umedecedor de dedo</t>
  </si>
  <si>
    <t>Item 8</t>
  </si>
  <si>
    <t>Saco de ráfia</t>
  </si>
  <si>
    <t xml:space="preserve">Item 9 </t>
  </si>
  <si>
    <t>Estojo de nylon</t>
  </si>
  <si>
    <t>Item 10</t>
  </si>
  <si>
    <t>Malote</t>
  </si>
  <si>
    <t>Item 11</t>
  </si>
  <si>
    <t>Item 12</t>
  </si>
  <si>
    <t>Colete</t>
  </si>
  <si>
    <t>Pesquisa de Preços</t>
  </si>
  <si>
    <t>Preço 1</t>
  </si>
  <si>
    <t xml:space="preserve">Preço 2 </t>
  </si>
  <si>
    <t>Preço 3</t>
  </si>
  <si>
    <t>Preço Público 1</t>
  </si>
  <si>
    <t>Preço Público 2</t>
  </si>
  <si>
    <t>Preço Público 3</t>
  </si>
  <si>
    <t>média</t>
  </si>
  <si>
    <t>li</t>
  </si>
  <si>
    <t>ls</t>
  </si>
  <si>
    <t>média saneada</t>
  </si>
  <si>
    <t>Análise da amostra</t>
  </si>
  <si>
    <t>quantidade</t>
  </si>
  <si>
    <t>preço estimado</t>
  </si>
  <si>
    <t>desvpad</t>
  </si>
  <si>
    <t>Total da contratação</t>
  </si>
  <si>
    <t>-</t>
  </si>
  <si>
    <t>Grupo 01</t>
  </si>
  <si>
    <t>Grupo 02</t>
  </si>
  <si>
    <t>Grupo 03</t>
  </si>
  <si>
    <t>Itens por grupo</t>
  </si>
  <si>
    <t>item 12</t>
  </si>
  <si>
    <t>saco plástico</t>
  </si>
  <si>
    <t>item 13</t>
  </si>
  <si>
    <t>fita zebrada</t>
  </si>
  <si>
    <t>item 14</t>
  </si>
  <si>
    <t>almofada para carimbo</t>
  </si>
  <si>
    <t>item 15</t>
  </si>
  <si>
    <t>copo descatável</t>
  </si>
  <si>
    <t>item 16</t>
  </si>
  <si>
    <t>clipes</t>
  </si>
  <si>
    <t>item 17</t>
  </si>
  <si>
    <r>
      <t xml:space="preserve">montagem dos kits - </t>
    </r>
    <r>
      <rPr>
        <b/>
        <sz val="11"/>
        <color theme="1"/>
        <rFont val="Aptos Narrow"/>
        <family val="2"/>
        <scheme val="minor"/>
      </rPr>
      <t>seções eleitorais</t>
    </r>
  </si>
  <si>
    <r>
      <t xml:space="preserve">montagm dos kits - </t>
    </r>
    <r>
      <rPr>
        <b/>
        <sz val="11"/>
        <color theme="1"/>
        <rFont val="Aptos Narrow"/>
        <family val="2"/>
        <scheme val="minor"/>
      </rPr>
      <t>locais de votação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</si>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</sst>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[$R$-416]\ * #,##0.00_-;\-[$R$-416]\ * #,##0.00_-;_-[$R$-416]\ * &quot;-&quot;??_-;_-@_-"/>
    <numFmt numFmtId="165" formatCode="&quot;R$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164" fontId="3" fillId="0" borderId="1" xfId="0" applyNumberFormat="1" applyFont="1" applyBorder="1"/>
    <xf numFmtId="0" fontId="0" fillId="0" borderId="1" xfId="0" applyBorder="1" applyAlignment="1">
      <alignment horizontal="center"/>
    </xf>
    <xf numFmtId="164" fontId="1" fillId="3" borderId="1" xfId="0" applyNumberFormat="1" applyFont="1" applyFill="1" applyBorder="1"/>
    <xf numFmtId="0" fontId="0" fillId="0" borderId="0" xfId="0" applyAlignment="1">
      <alignment horizontal="center"/>
    </xf>
    <xf numFmtId="164" fontId="1" fillId="4" borderId="1" xfId="0" applyNumberFormat="1" applyFont="1" applyFill="1" applyBorder="1"/>
    <xf numFmtId="164" fontId="0" fillId="0" borderId="1" xfId="0" applyNumberFormat="1" applyBorder="1" applyAlignment="1">
      <alignment horizontal="center"/>
    </xf>
    <xf numFmtId="164" fontId="7" fillId="0" borderId="1" xfId="0" applyNumberFormat="1" applyFont="1" applyBorder="1"/>
    <xf numFmtId="164" fontId="3" fillId="0" borderId="1" xfId="1" applyNumberFormat="1" applyFont="1" applyBorder="1"/>
    <xf numFmtId="0" fontId="1" fillId="0" borderId="3" xfId="0" applyFont="1" applyBorder="1"/>
    <xf numFmtId="0" fontId="1" fillId="0" borderId="2" xfId="0" applyFont="1" applyBorder="1"/>
    <xf numFmtId="164" fontId="7" fillId="0" borderId="1" xfId="1" applyNumberFormat="1" applyFont="1" applyBorder="1"/>
    <xf numFmtId="0" fontId="4" fillId="5" borderId="0" xfId="0" applyFont="1" applyFill="1" applyAlignment="1">
      <alignment horizontal="center" vertical="center" wrapText="1"/>
    </xf>
    <xf numFmtId="44" fontId="4" fillId="5" borderId="0" xfId="1" applyFont="1" applyFill="1" applyBorder="1" applyAlignment="1" applyProtection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164" fontId="6" fillId="5" borderId="0" xfId="0" applyNumberFormat="1" applyFont="1" applyFill="1" applyAlignment="1">
      <alignment horizontal="center" vertical="center"/>
    </xf>
    <xf numFmtId="165" fontId="5" fillId="5" borderId="0" xfId="1" applyNumberFormat="1" applyFont="1" applyFill="1" applyBorder="1" applyAlignment="1" applyProtection="1">
      <alignment horizontal="center" vertical="center" wrapText="1"/>
    </xf>
    <xf numFmtId="164" fontId="0" fillId="5" borderId="0" xfId="0" applyNumberFormat="1" applyFill="1"/>
    <xf numFmtId="164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A6D8-1526-43BA-8B19-6615A52DBA30}">
  <dimension ref="A1:P35"/>
  <sheetViews>
    <sheetView tabSelected="1" workbookViewId="0">
      <selection sqref="A1:P27"/>
    </sheetView>
  </sheetViews>
  <sheetFormatPr defaultRowHeight="15" x14ac:dyDescent="0.25"/>
  <cols>
    <col min="2" max="2" width="20.7109375" bestFit="1" customWidth="1"/>
    <col min="3" max="3" width="25.28515625" bestFit="1" customWidth="1"/>
    <col min="4" max="6" width="9.5703125" bestFit="1" customWidth="1"/>
    <col min="7" max="9" width="14.7109375" bestFit="1" customWidth="1"/>
    <col min="10" max="13" width="9.5703125" bestFit="1" customWidth="1"/>
    <col min="14" max="14" width="20" customWidth="1"/>
    <col min="15" max="15" width="19.7109375" customWidth="1"/>
    <col min="16" max="16" width="15.7109375" bestFit="1" customWidth="1"/>
  </cols>
  <sheetData>
    <row r="1" spans="1:16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5">
      <c r="A2" s="29" t="s">
        <v>44</v>
      </c>
      <c r="B2" s="29"/>
      <c r="C2" s="29"/>
      <c r="D2" s="30" t="s">
        <v>24</v>
      </c>
      <c r="E2" s="30"/>
      <c r="F2" s="30"/>
      <c r="G2" s="30"/>
      <c r="H2" s="30"/>
      <c r="I2" s="30"/>
      <c r="J2" s="30" t="s">
        <v>35</v>
      </c>
      <c r="K2" s="30"/>
      <c r="L2" s="30"/>
      <c r="M2" s="30"/>
      <c r="N2" s="30"/>
      <c r="O2" s="13"/>
      <c r="P2" s="12"/>
    </row>
    <row r="3" spans="1:16" x14ac:dyDescent="0.25">
      <c r="A3" s="34" t="s">
        <v>41</v>
      </c>
      <c r="B3" s="35"/>
      <c r="C3" s="36"/>
      <c r="D3" s="5" t="s">
        <v>25</v>
      </c>
      <c r="E3" s="5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31</v>
      </c>
      <c r="K3" s="5" t="s">
        <v>38</v>
      </c>
      <c r="L3" s="5" t="s">
        <v>32</v>
      </c>
      <c r="M3" s="5" t="s">
        <v>33</v>
      </c>
      <c r="N3" s="5" t="s">
        <v>34</v>
      </c>
      <c r="O3" s="5" t="s">
        <v>36</v>
      </c>
      <c r="P3" s="5" t="s">
        <v>37</v>
      </c>
    </row>
    <row r="4" spans="1:16" x14ac:dyDescent="0.25">
      <c r="A4" s="1" t="s">
        <v>1</v>
      </c>
      <c r="B4" s="31" t="s">
        <v>2</v>
      </c>
      <c r="C4" s="32"/>
      <c r="D4" s="11">
        <v>10.4</v>
      </c>
      <c r="E4" s="2">
        <v>6.5</v>
      </c>
      <c r="F4" s="14">
        <v>7</v>
      </c>
      <c r="G4" s="4">
        <v>0.61</v>
      </c>
      <c r="H4" s="10">
        <v>7.2</v>
      </c>
      <c r="I4" s="4">
        <v>1.6</v>
      </c>
      <c r="J4" s="3">
        <f>AVERAGE(D4:I4)</f>
        <v>5.5516666666666659</v>
      </c>
      <c r="K4" s="3">
        <f>STDEV(D4:I4)</f>
        <v>3.7217222715655014</v>
      </c>
      <c r="L4" s="3">
        <f>J4-K4</f>
        <v>1.8299443951011645</v>
      </c>
      <c r="M4" s="3">
        <f>J4+K4</f>
        <v>9.2733889382321664</v>
      </c>
      <c r="N4" s="6">
        <f>ROUND(AVERAGE(E4:F4,H4),2)</f>
        <v>6.9</v>
      </c>
      <c r="O4" s="1">
        <v>15536</v>
      </c>
      <c r="P4" s="3">
        <f>(O4*N4)</f>
        <v>107198.40000000001</v>
      </c>
    </row>
    <row r="5" spans="1:16" x14ac:dyDescent="0.2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33"/>
      <c r="O5" s="33"/>
      <c r="P5" s="8">
        <f>P4</f>
        <v>107198.40000000001</v>
      </c>
    </row>
    <row r="6" spans="1:16" x14ac:dyDescent="0.25">
      <c r="A6" s="37" t="s">
        <v>42</v>
      </c>
      <c r="B6" s="37"/>
      <c r="C6" s="37"/>
      <c r="D6" s="5" t="s">
        <v>25</v>
      </c>
      <c r="E6" s="5" t="s">
        <v>26</v>
      </c>
      <c r="F6" s="5" t="s">
        <v>27</v>
      </c>
      <c r="G6" s="5" t="s">
        <v>28</v>
      </c>
      <c r="H6" s="5" t="s">
        <v>29</v>
      </c>
      <c r="I6" s="5" t="s">
        <v>30</v>
      </c>
      <c r="J6" s="5" t="s">
        <v>31</v>
      </c>
      <c r="K6" s="5" t="s">
        <v>38</v>
      </c>
      <c r="L6" s="5" t="s">
        <v>32</v>
      </c>
      <c r="M6" s="5" t="s">
        <v>33</v>
      </c>
      <c r="N6" s="5" t="s">
        <v>34</v>
      </c>
      <c r="O6" s="5" t="s">
        <v>36</v>
      </c>
      <c r="P6" s="5" t="s">
        <v>37</v>
      </c>
    </row>
    <row r="7" spans="1:16" x14ac:dyDescent="0.25">
      <c r="A7" s="1" t="s">
        <v>3</v>
      </c>
      <c r="B7" s="31" t="s">
        <v>4</v>
      </c>
      <c r="C7" s="32"/>
      <c r="D7" s="3">
        <v>10.99</v>
      </c>
      <c r="E7" s="4">
        <v>15.25</v>
      </c>
      <c r="F7" s="3">
        <v>10.9</v>
      </c>
      <c r="G7" s="3">
        <v>4.8499999999999996</v>
      </c>
      <c r="H7" s="3">
        <v>5.32</v>
      </c>
      <c r="I7" s="4">
        <v>3.94</v>
      </c>
      <c r="J7" s="3">
        <f t="shared" ref="J7:J23" si="0">AVERAGE(D7:I7)</f>
        <v>8.5416666666666661</v>
      </c>
      <c r="K7" s="3">
        <f t="shared" ref="K7:K23" si="1">STDEV(D7:I7)</f>
        <v>4.5108908950080639</v>
      </c>
      <c r="L7" s="3">
        <f t="shared" ref="L7:L13" si="2">J7-K7</f>
        <v>4.0307757716586021</v>
      </c>
      <c r="M7" s="3">
        <f t="shared" ref="M7:M22" si="3">J7+K7</f>
        <v>13.05255756167473</v>
      </c>
      <c r="N7" s="6">
        <f>ROUND(AVERAGE(D7,F7,G7,H7),2)</f>
        <v>8.02</v>
      </c>
      <c r="O7" s="1">
        <v>15536</v>
      </c>
      <c r="P7" s="3">
        <f t="shared" ref="P7:P22" si="4">(N7*O7)</f>
        <v>124598.71999999999</v>
      </c>
    </row>
    <row r="8" spans="1:16" x14ac:dyDescent="0.25">
      <c r="A8" s="1" t="s">
        <v>5</v>
      </c>
      <c r="B8" s="31" t="s">
        <v>6</v>
      </c>
      <c r="C8" s="32"/>
      <c r="D8" s="10">
        <v>1.1499999999999999</v>
      </c>
      <c r="E8" s="10">
        <v>1.08</v>
      </c>
      <c r="F8" s="3">
        <v>0.69399999999999995</v>
      </c>
      <c r="G8" s="4">
        <v>0.46</v>
      </c>
      <c r="H8" s="3">
        <v>1.41</v>
      </c>
      <c r="I8" s="4">
        <v>1.46</v>
      </c>
      <c r="J8" s="3">
        <f t="shared" si="0"/>
        <v>1.0423333333333333</v>
      </c>
      <c r="K8" s="3">
        <f t="shared" si="1"/>
        <v>0.39574823646690677</v>
      </c>
      <c r="L8" s="3">
        <f t="shared" si="2"/>
        <v>0.64658509686642662</v>
      </c>
      <c r="M8" s="3">
        <f t="shared" si="3"/>
        <v>1.43808156980024</v>
      </c>
      <c r="N8" s="6">
        <f>ROUND(AVERAGE(D8,E8,F8,H8),2)</f>
        <v>1.08</v>
      </c>
      <c r="O8" s="1">
        <v>82334</v>
      </c>
      <c r="P8" s="3">
        <f t="shared" si="4"/>
        <v>88920.72</v>
      </c>
    </row>
    <row r="9" spans="1:16" x14ac:dyDescent="0.25">
      <c r="A9" s="1" t="s">
        <v>7</v>
      </c>
      <c r="B9" s="31" t="s">
        <v>8</v>
      </c>
      <c r="C9" s="32"/>
      <c r="D9" s="3">
        <v>6.9</v>
      </c>
      <c r="E9" s="3">
        <v>5.9</v>
      </c>
      <c r="F9" s="4">
        <v>9.9</v>
      </c>
      <c r="G9" s="4">
        <v>10.33</v>
      </c>
      <c r="H9" s="3">
        <v>4.51</v>
      </c>
      <c r="I9" s="4">
        <v>1.25</v>
      </c>
      <c r="J9" s="3">
        <f t="shared" si="0"/>
        <v>6.4649999999999999</v>
      </c>
      <c r="K9" s="3">
        <f t="shared" si="1"/>
        <v>3.4136241738070714</v>
      </c>
      <c r="L9" s="3">
        <f t="shared" si="2"/>
        <v>3.0513758261929285</v>
      </c>
      <c r="M9" s="3">
        <f t="shared" si="3"/>
        <v>9.8786241738070721</v>
      </c>
      <c r="N9" s="6">
        <f>ROUND(AVERAGE(D9:E9,H9),2)</f>
        <v>5.77</v>
      </c>
      <c r="O9" s="1">
        <v>15536</v>
      </c>
      <c r="P9" s="3">
        <f t="shared" si="4"/>
        <v>89642.719999999987</v>
      </c>
    </row>
    <row r="10" spans="1:16" x14ac:dyDescent="0.25">
      <c r="A10" s="1" t="s">
        <v>9</v>
      </c>
      <c r="B10" s="31" t="s">
        <v>10</v>
      </c>
      <c r="C10" s="32"/>
      <c r="D10" s="3">
        <v>2.8</v>
      </c>
      <c r="E10" s="4">
        <v>5.9</v>
      </c>
      <c r="F10" s="3">
        <v>3.49</v>
      </c>
      <c r="G10" s="3">
        <v>2.52</v>
      </c>
      <c r="H10" s="3">
        <v>3</v>
      </c>
      <c r="I10" s="3">
        <v>3.5</v>
      </c>
      <c r="J10" s="3">
        <f t="shared" si="0"/>
        <v>3.5350000000000001</v>
      </c>
      <c r="K10" s="3">
        <f t="shared" si="1"/>
        <v>1.2209135923561487</v>
      </c>
      <c r="L10" s="3">
        <f t="shared" si="2"/>
        <v>2.3140864076438517</v>
      </c>
      <c r="M10" s="3">
        <f t="shared" si="3"/>
        <v>4.7559135923561486</v>
      </c>
      <c r="N10" s="6">
        <f>ROUND(AVERAGE(D10,F10,G10,H10,I10),2)</f>
        <v>3.06</v>
      </c>
      <c r="O10" s="1">
        <v>31072</v>
      </c>
      <c r="P10" s="3">
        <f t="shared" si="4"/>
        <v>95080.320000000007</v>
      </c>
    </row>
    <row r="11" spans="1:16" x14ac:dyDescent="0.25">
      <c r="A11" s="1" t="s">
        <v>11</v>
      </c>
      <c r="B11" s="31" t="s">
        <v>12</v>
      </c>
      <c r="C11" s="32"/>
      <c r="D11" s="3">
        <v>2.21</v>
      </c>
      <c r="E11" s="4">
        <v>3.47</v>
      </c>
      <c r="F11" s="3">
        <v>2.6</v>
      </c>
      <c r="G11" s="3">
        <v>2.4300000000000002</v>
      </c>
      <c r="H11" s="3">
        <v>3</v>
      </c>
      <c r="I11" s="4">
        <v>1.7</v>
      </c>
      <c r="J11" s="3">
        <f t="shared" si="0"/>
        <v>2.5683333333333329</v>
      </c>
      <c r="K11" s="3">
        <f t="shared" si="1"/>
        <v>0.61674684163493609</v>
      </c>
      <c r="L11" s="3">
        <f t="shared" si="2"/>
        <v>1.9515864916983969</v>
      </c>
      <c r="M11" s="3">
        <f t="shared" si="3"/>
        <v>3.1850801749682689</v>
      </c>
      <c r="N11" s="6">
        <f>ROUND(AVERAGE(D11,F11,G11,H11),2)</f>
        <v>2.56</v>
      </c>
      <c r="O11" s="1">
        <v>15536</v>
      </c>
      <c r="P11" s="3">
        <f t="shared" si="4"/>
        <v>39772.160000000003</v>
      </c>
    </row>
    <row r="12" spans="1:16" x14ac:dyDescent="0.25">
      <c r="A12" s="1" t="s">
        <v>13</v>
      </c>
      <c r="B12" s="31" t="s">
        <v>14</v>
      </c>
      <c r="C12" s="32"/>
      <c r="D12" s="4">
        <v>4.9000000000000004</v>
      </c>
      <c r="E12" s="3">
        <v>4</v>
      </c>
      <c r="F12" s="3">
        <v>3.95</v>
      </c>
      <c r="G12" s="3">
        <v>3.65</v>
      </c>
      <c r="H12" s="3">
        <v>3.8</v>
      </c>
      <c r="I12" s="4">
        <v>5</v>
      </c>
      <c r="J12" s="3">
        <f t="shared" si="0"/>
        <v>4.2166666666666668</v>
      </c>
      <c r="K12" s="3">
        <f t="shared" si="1"/>
        <v>0.5819507424745376</v>
      </c>
      <c r="L12" s="3">
        <f t="shared" si="2"/>
        <v>3.634715924192129</v>
      </c>
      <c r="M12" s="3">
        <f t="shared" si="3"/>
        <v>4.7986174091412046</v>
      </c>
      <c r="N12" s="6">
        <f>ROUND(AVERAGE(E12,F12:G12,H12),2)</f>
        <v>3.85</v>
      </c>
      <c r="O12" s="1">
        <v>15536</v>
      </c>
      <c r="P12" s="3">
        <f t="shared" si="4"/>
        <v>59813.599999999999</v>
      </c>
    </row>
    <row r="13" spans="1:16" x14ac:dyDescent="0.25">
      <c r="A13" s="1" t="s">
        <v>15</v>
      </c>
      <c r="B13" s="31" t="s">
        <v>16</v>
      </c>
      <c r="C13" s="32"/>
      <c r="D13" s="3">
        <v>3</v>
      </c>
      <c r="E13" s="4">
        <v>2</v>
      </c>
      <c r="F13" s="3">
        <v>3.1</v>
      </c>
      <c r="G13" s="4">
        <v>3.66</v>
      </c>
      <c r="H13" s="4">
        <v>1.98</v>
      </c>
      <c r="I13" s="3">
        <v>3.29</v>
      </c>
      <c r="J13" s="3">
        <f t="shared" si="0"/>
        <v>2.8383333333333334</v>
      </c>
      <c r="K13" s="3">
        <f t="shared" si="1"/>
        <v>0.69473496145412639</v>
      </c>
      <c r="L13" s="3">
        <f t="shared" si="2"/>
        <v>2.1435983718792069</v>
      </c>
      <c r="M13" s="3">
        <f t="shared" si="3"/>
        <v>3.5330682947874599</v>
      </c>
      <c r="N13" s="6">
        <f>ROUND(AVERAGE(D13,F13,I13),2)</f>
        <v>3.13</v>
      </c>
      <c r="O13" s="1">
        <v>4000</v>
      </c>
      <c r="P13" s="3">
        <f t="shared" si="4"/>
        <v>12520</v>
      </c>
    </row>
    <row r="14" spans="1:16" x14ac:dyDescent="0.25">
      <c r="A14" s="1" t="s">
        <v>17</v>
      </c>
      <c r="B14" s="31" t="s">
        <v>18</v>
      </c>
      <c r="C14" s="32"/>
      <c r="D14" s="3">
        <v>11.5</v>
      </c>
      <c r="E14" s="4">
        <v>14.19</v>
      </c>
      <c r="F14" s="3">
        <v>9.66</v>
      </c>
      <c r="G14" s="4">
        <v>6.86</v>
      </c>
      <c r="H14" s="4">
        <v>7</v>
      </c>
      <c r="I14" s="10">
        <v>10.210000000000001</v>
      </c>
      <c r="J14" s="3">
        <f t="shared" si="0"/>
        <v>9.9033333333333324</v>
      </c>
      <c r="K14" s="3">
        <f t="shared" si="1"/>
        <v>2.7845765686485766</v>
      </c>
      <c r="L14" s="3">
        <f t="shared" ref="L14:L23" si="5">J14-K14</f>
        <v>7.1187567646847558</v>
      </c>
      <c r="M14" s="3">
        <f t="shared" si="3"/>
        <v>12.687909901981909</v>
      </c>
      <c r="N14" s="6">
        <f>ROUND(AVERAGE(F14,D14,I14),2)</f>
        <v>10.46</v>
      </c>
      <c r="O14" s="1">
        <v>7768</v>
      </c>
      <c r="P14" s="3">
        <f t="shared" si="4"/>
        <v>81253.280000000013</v>
      </c>
    </row>
    <row r="15" spans="1:16" x14ac:dyDescent="0.25">
      <c r="A15" s="1" t="s">
        <v>19</v>
      </c>
      <c r="B15" s="31" t="s">
        <v>20</v>
      </c>
      <c r="C15" s="32"/>
      <c r="D15" s="10">
        <v>28.14</v>
      </c>
      <c r="E15" s="3">
        <v>25</v>
      </c>
      <c r="F15" s="4">
        <v>45</v>
      </c>
      <c r="G15" s="3">
        <v>16.489999999999998</v>
      </c>
      <c r="H15" s="3">
        <v>14.7</v>
      </c>
      <c r="I15" s="3">
        <v>18.75</v>
      </c>
      <c r="J15" s="3">
        <f t="shared" si="0"/>
        <v>24.679999999999996</v>
      </c>
      <c r="K15" s="3">
        <f t="shared" si="1"/>
        <v>11.196586979968496</v>
      </c>
      <c r="L15" s="3">
        <f t="shared" si="5"/>
        <v>13.483413020031501</v>
      </c>
      <c r="M15" s="3">
        <f t="shared" si="3"/>
        <v>35.876586979968494</v>
      </c>
      <c r="N15" s="6">
        <f>ROUND(AVERAGE(G15:I15,D15:E15),2)</f>
        <v>20.62</v>
      </c>
      <c r="O15" s="1">
        <v>7768</v>
      </c>
      <c r="P15" s="3">
        <f t="shared" si="4"/>
        <v>160176.16</v>
      </c>
    </row>
    <row r="16" spans="1:16" x14ac:dyDescent="0.25">
      <c r="A16" s="1" t="s">
        <v>21</v>
      </c>
      <c r="B16" s="31" t="s">
        <v>56</v>
      </c>
      <c r="C16" s="32"/>
      <c r="D16" s="5" t="s">
        <v>40</v>
      </c>
      <c r="E16" s="5" t="s">
        <v>40</v>
      </c>
      <c r="F16" s="5" t="s">
        <v>40</v>
      </c>
      <c r="G16" s="5" t="s">
        <v>40</v>
      </c>
      <c r="H16" s="5" t="s">
        <v>40</v>
      </c>
      <c r="I16" s="3">
        <v>5.66</v>
      </c>
      <c r="J16" s="3">
        <f t="shared" si="0"/>
        <v>5.66</v>
      </c>
      <c r="K16" s="3"/>
      <c r="L16" s="3"/>
      <c r="M16" s="3"/>
      <c r="N16" s="6">
        <v>5.66</v>
      </c>
      <c r="O16" s="1">
        <v>15536</v>
      </c>
      <c r="P16" s="3">
        <f t="shared" si="4"/>
        <v>87933.760000000009</v>
      </c>
    </row>
    <row r="17" spans="1:16" x14ac:dyDescent="0.25">
      <c r="A17" s="1" t="s">
        <v>45</v>
      </c>
      <c r="B17" s="31" t="s">
        <v>46</v>
      </c>
      <c r="C17" s="32"/>
      <c r="D17" s="9">
        <f>ROUND((39.9/25),2)</f>
        <v>1.6</v>
      </c>
      <c r="E17" s="9">
        <f>ROUND((73.8/66),2)</f>
        <v>1.1200000000000001</v>
      </c>
      <c r="F17" s="9">
        <f>ROUND((136.62/100),2)</f>
        <v>1.37</v>
      </c>
      <c r="G17" s="43">
        <v>1.65</v>
      </c>
      <c r="H17" s="43">
        <v>0.76</v>
      </c>
      <c r="I17" s="3">
        <f>ROUND((130.94/100),2)</f>
        <v>1.31</v>
      </c>
      <c r="J17" s="3">
        <f>AVERAGE(D17:I17)</f>
        <v>1.3016666666666667</v>
      </c>
      <c r="K17" s="3">
        <f>STDEV(D17:I17)</f>
        <v>0.32908458892307119</v>
      </c>
      <c r="L17" s="3">
        <f t="shared" si="5"/>
        <v>0.97258207774359562</v>
      </c>
      <c r="M17" s="3">
        <f t="shared" si="3"/>
        <v>1.6307512555897379</v>
      </c>
      <c r="N17" s="6">
        <f>ROUND(AVERAGE(D17:F17,I17),2)</f>
        <v>1.35</v>
      </c>
      <c r="O17" s="1">
        <v>4038</v>
      </c>
      <c r="P17" s="3">
        <f t="shared" si="4"/>
        <v>5451.3</v>
      </c>
    </row>
    <row r="18" spans="1:16" x14ac:dyDescent="0.25">
      <c r="A18" s="1" t="s">
        <v>47</v>
      </c>
      <c r="B18" s="31" t="s">
        <v>48</v>
      </c>
      <c r="C18" s="32"/>
      <c r="D18" s="9">
        <v>10.99</v>
      </c>
      <c r="E18" s="9">
        <v>12.9</v>
      </c>
      <c r="F18" s="43">
        <v>18.52</v>
      </c>
      <c r="G18" s="43">
        <v>8.98</v>
      </c>
      <c r="H18" s="9">
        <v>12.5</v>
      </c>
      <c r="I18" s="3">
        <v>13.88</v>
      </c>
      <c r="J18" s="3">
        <f>AVERAGE(D18:I18)</f>
        <v>12.961666666666666</v>
      </c>
      <c r="K18" s="3">
        <f>STDEV(D18:I18)</f>
        <v>3.2154776731718573</v>
      </c>
      <c r="L18" s="3">
        <f t="shared" si="5"/>
        <v>9.7461889934948083</v>
      </c>
      <c r="M18" s="3">
        <f t="shared" si="3"/>
        <v>16.177144339838524</v>
      </c>
      <c r="N18" s="6">
        <f>ROUND(AVERAGE(D18:E18,H18:I18),2)</f>
        <v>12.57</v>
      </c>
      <c r="O18" s="1">
        <v>4038</v>
      </c>
      <c r="P18" s="3">
        <f t="shared" si="4"/>
        <v>50757.66</v>
      </c>
    </row>
    <row r="19" spans="1:16" x14ac:dyDescent="0.25">
      <c r="A19" s="1" t="s">
        <v>49</v>
      </c>
      <c r="B19" s="31" t="s">
        <v>50</v>
      </c>
      <c r="C19" s="32"/>
      <c r="D19" s="9">
        <v>9.1999999999999993</v>
      </c>
      <c r="E19" s="9">
        <v>9.5</v>
      </c>
      <c r="F19" s="43">
        <v>16.899999999999999</v>
      </c>
      <c r="G19" s="9">
        <v>9.4499999999999993</v>
      </c>
      <c r="H19" s="9">
        <v>9.6999999999999993</v>
      </c>
      <c r="I19" s="3">
        <v>9.99</v>
      </c>
      <c r="J19" s="3">
        <f>AVERAGE(D19:I19)</f>
        <v>10.79</v>
      </c>
      <c r="K19" s="3">
        <f>STDEV(D19:I19)</f>
        <v>3.0049292836937158</v>
      </c>
      <c r="L19" s="3">
        <f t="shared" si="5"/>
        <v>7.7850707163062829</v>
      </c>
      <c r="M19" s="3">
        <f t="shared" si="3"/>
        <v>13.794929283693715</v>
      </c>
      <c r="N19" s="6">
        <f>ROUND(AVERAGE(D19:E19,G19:I19),2)</f>
        <v>9.57</v>
      </c>
      <c r="O19" s="1">
        <v>4038</v>
      </c>
      <c r="P19" s="3">
        <f>(N19*O19)</f>
        <v>38643.660000000003</v>
      </c>
    </row>
    <row r="20" spans="1:16" x14ac:dyDescent="0.25">
      <c r="A20" s="1" t="s">
        <v>51</v>
      </c>
      <c r="B20" s="31" t="s">
        <v>52</v>
      </c>
      <c r="C20" s="32"/>
      <c r="D20" s="9">
        <v>5.38</v>
      </c>
      <c r="E20" s="9">
        <v>6.68</v>
      </c>
      <c r="F20" s="43">
        <v>7.9</v>
      </c>
      <c r="G20" s="43">
        <v>3.99</v>
      </c>
      <c r="H20" s="9">
        <v>4.4000000000000004</v>
      </c>
      <c r="I20" s="3">
        <v>5.21</v>
      </c>
      <c r="J20" s="3">
        <f>AVERAGE(D20:I20)</f>
        <v>5.5933333333333337</v>
      </c>
      <c r="K20" s="3">
        <f>STDEV(D20:I20)</f>
        <v>1.4621035075078179</v>
      </c>
      <c r="L20" s="3">
        <f t="shared" si="5"/>
        <v>4.1312298258255158</v>
      </c>
      <c r="M20" s="3">
        <f t="shared" si="3"/>
        <v>7.0554368408411516</v>
      </c>
      <c r="N20" s="6">
        <f>ROUND(AVERAGE(D20:E20,H20:I20),2)</f>
        <v>5.42</v>
      </c>
      <c r="O20" s="1">
        <v>12114</v>
      </c>
      <c r="P20" s="3">
        <f t="shared" si="4"/>
        <v>65657.88</v>
      </c>
    </row>
    <row r="21" spans="1:16" x14ac:dyDescent="0.25">
      <c r="A21" s="1" t="s">
        <v>53</v>
      </c>
      <c r="B21" s="31" t="s">
        <v>54</v>
      </c>
      <c r="C21" s="32"/>
      <c r="D21" s="9">
        <v>3.9</v>
      </c>
      <c r="E21" s="9">
        <v>5.35</v>
      </c>
      <c r="F21" s="43">
        <v>6.98</v>
      </c>
      <c r="G21" s="9">
        <v>3</v>
      </c>
      <c r="H21" s="9">
        <v>3.5</v>
      </c>
      <c r="I21" s="3">
        <v>4</v>
      </c>
      <c r="J21" s="3">
        <f>AVERAGE(D21:I21)</f>
        <v>4.4550000000000001</v>
      </c>
      <c r="K21" s="3">
        <f>STDEV(D21:I21)</f>
        <v>1.4642916376186801</v>
      </c>
      <c r="L21" s="3">
        <f t="shared" si="5"/>
        <v>2.9907083623813202</v>
      </c>
      <c r="M21" s="3">
        <f t="shared" si="3"/>
        <v>5.9192916376186799</v>
      </c>
      <c r="N21" s="6">
        <f>ROUND(AVERAGE(D21:E21,G21,G21:I21),2)</f>
        <v>3.79</v>
      </c>
      <c r="O21" s="1">
        <v>4038</v>
      </c>
      <c r="P21" s="3">
        <f>(N21*O21)</f>
        <v>15304.02</v>
      </c>
    </row>
    <row r="22" spans="1:16" x14ac:dyDescent="0.25">
      <c r="A22" s="1" t="s">
        <v>55</v>
      </c>
      <c r="B22" s="31" t="s">
        <v>57</v>
      </c>
      <c r="C22" s="32"/>
      <c r="D22" s="5"/>
      <c r="E22" s="5"/>
      <c r="F22" s="5"/>
      <c r="G22" s="5"/>
      <c r="H22" s="5"/>
      <c r="I22" s="3">
        <v>5.66</v>
      </c>
      <c r="J22" s="3">
        <f t="shared" si="0"/>
        <v>5.66</v>
      </c>
      <c r="K22" s="3"/>
      <c r="L22" s="3"/>
      <c r="M22" s="3"/>
      <c r="N22" s="6" t="s">
        <v>58</v>
      </c>
      <c r="O22" s="1">
        <v>4038</v>
      </c>
      <c r="P22" s="3">
        <f>O22*J22</f>
        <v>22855.08</v>
      </c>
    </row>
    <row r="23" spans="1:16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2"/>
      <c r="N23" s="33"/>
      <c r="O23" s="33"/>
      <c r="P23" s="8">
        <f>SUM(P7:P22)</f>
        <v>1038381.0400000002</v>
      </c>
    </row>
    <row r="24" spans="1:16" x14ac:dyDescent="0.25">
      <c r="A24" s="37" t="s">
        <v>43</v>
      </c>
      <c r="B24" s="37"/>
      <c r="C24" s="37"/>
      <c r="D24" s="5" t="s">
        <v>25</v>
      </c>
      <c r="E24" s="5" t="s">
        <v>26</v>
      </c>
      <c r="F24" s="5" t="s">
        <v>27</v>
      </c>
      <c r="G24" s="5" t="s">
        <v>28</v>
      </c>
      <c r="H24" s="5" t="s">
        <v>29</v>
      </c>
      <c r="I24" s="5" t="s">
        <v>30</v>
      </c>
      <c r="J24" s="5" t="s">
        <v>31</v>
      </c>
      <c r="K24" s="5" t="s">
        <v>38</v>
      </c>
      <c r="L24" s="5" t="s">
        <v>32</v>
      </c>
      <c r="M24" s="5" t="s">
        <v>33</v>
      </c>
      <c r="N24" s="5" t="s">
        <v>34</v>
      </c>
      <c r="O24" s="5" t="s">
        <v>36</v>
      </c>
      <c r="P24" s="5" t="s">
        <v>37</v>
      </c>
    </row>
    <row r="25" spans="1:16" x14ac:dyDescent="0.25">
      <c r="A25" s="1" t="s">
        <v>22</v>
      </c>
      <c r="B25" s="31" t="s">
        <v>23</v>
      </c>
      <c r="C25" s="32"/>
      <c r="D25" s="4">
        <v>27.5</v>
      </c>
      <c r="E25" s="3">
        <v>32.9</v>
      </c>
      <c r="F25" s="10">
        <v>33.200000000000003</v>
      </c>
      <c r="G25" s="3">
        <v>34.799999999999997</v>
      </c>
      <c r="H25" s="4">
        <v>39.799999999999997</v>
      </c>
      <c r="I25" s="10">
        <v>37.880000000000003</v>
      </c>
      <c r="J25" s="3">
        <f>AVERAGE(D25:I25)</f>
        <v>34.346666666666664</v>
      </c>
      <c r="K25" s="3">
        <f>STDEV(D25:I26)</f>
        <v>4.3061196763056868</v>
      </c>
      <c r="L25" s="3">
        <f>J25-K25</f>
        <v>30.040546990360976</v>
      </c>
      <c r="M25" s="3">
        <f>J25+K25</f>
        <v>38.652786342972348</v>
      </c>
      <c r="N25" s="6">
        <f>ROUND(AVERAGE(E25:G25,I25),2)</f>
        <v>34.700000000000003</v>
      </c>
      <c r="O25" s="1">
        <v>700</v>
      </c>
      <c r="P25" s="3">
        <f>O25*N25</f>
        <v>24290.000000000004</v>
      </c>
    </row>
    <row r="26" spans="1:16" x14ac:dyDescent="0.25">
      <c r="B26" s="7"/>
      <c r="C26" s="7"/>
      <c r="N26" s="38"/>
      <c r="O26" s="38"/>
      <c r="P26" s="8">
        <f>P25</f>
        <v>24290.000000000004</v>
      </c>
    </row>
    <row r="27" spans="1:16" x14ac:dyDescent="0.25">
      <c r="N27" s="39" t="s">
        <v>39</v>
      </c>
      <c r="O27" s="39"/>
      <c r="P27" s="6">
        <f>SUM(P5,P23,P26)</f>
        <v>1169869.4400000002</v>
      </c>
    </row>
    <row r="28" spans="1:16" s="18" customFormat="1" ht="15.75" x14ac:dyDescent="0.25">
      <c r="A28" s="15"/>
      <c r="B28" s="15"/>
      <c r="C28" s="16"/>
      <c r="D28" s="16"/>
      <c r="E28" s="16"/>
      <c r="F28" s="17"/>
      <c r="G28" s="16"/>
      <c r="H28" s="16"/>
    </row>
    <row r="29" spans="1:16" s="18" customFormat="1" ht="15.75" x14ac:dyDescent="0.25">
      <c r="A29" s="19"/>
      <c r="B29" s="20"/>
      <c r="C29" s="21"/>
      <c r="D29" s="22"/>
    </row>
    <row r="30" spans="1:16" s="18" customFormat="1" x14ac:dyDescent="0.25"/>
    <row r="31" spans="1:16" s="18" customFormat="1" x14ac:dyDescent="0.25"/>
    <row r="32" spans="1:16" s="18" customFormat="1" x14ac:dyDescent="0.25">
      <c r="F32" s="23"/>
      <c r="G32" s="23"/>
      <c r="H32" s="23"/>
      <c r="I32" s="23"/>
    </row>
    <row r="33" spans="6:9" s="18" customFormat="1" x14ac:dyDescent="0.25">
      <c r="F33" s="25"/>
      <c r="G33" s="25"/>
      <c r="H33" s="25"/>
      <c r="I33" s="23"/>
    </row>
    <row r="34" spans="6:9" s="18" customFormat="1" x14ac:dyDescent="0.25">
      <c r="F34" s="26"/>
      <c r="G34" s="26"/>
      <c r="H34" s="26"/>
    </row>
    <row r="35" spans="6:9" s="18" customFormat="1" x14ac:dyDescent="0.25">
      <c r="H35" s="24"/>
      <c r="I35" s="24"/>
    </row>
  </sheetData>
  <mergeCells count="34">
    <mergeCell ref="A23:M23"/>
    <mergeCell ref="A5:M5"/>
    <mergeCell ref="N26:O26"/>
    <mergeCell ref="N27:O27"/>
    <mergeCell ref="B25:C25"/>
    <mergeCell ref="B9:C9"/>
    <mergeCell ref="B10:C10"/>
    <mergeCell ref="B11:C11"/>
    <mergeCell ref="B12:C12"/>
    <mergeCell ref="B13:C13"/>
    <mergeCell ref="B14:C14"/>
    <mergeCell ref="A24:C24"/>
    <mergeCell ref="B17:C17"/>
    <mergeCell ref="B18:C18"/>
    <mergeCell ref="B19:C19"/>
    <mergeCell ref="B20:C20"/>
    <mergeCell ref="B21:C21"/>
    <mergeCell ref="B22:C22"/>
    <mergeCell ref="H35:I35"/>
    <mergeCell ref="F33:H33"/>
    <mergeCell ref="F34:H34"/>
    <mergeCell ref="A1:P1"/>
    <mergeCell ref="A2:C2"/>
    <mergeCell ref="D2:I2"/>
    <mergeCell ref="B15:C15"/>
    <mergeCell ref="B16:C16"/>
    <mergeCell ref="N5:O5"/>
    <mergeCell ref="N23:O23"/>
    <mergeCell ref="B4:C4"/>
    <mergeCell ref="B7:C7"/>
    <mergeCell ref="B8:C8"/>
    <mergeCell ref="J2:N2"/>
    <mergeCell ref="A3:C3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Amorim</dc:creator>
  <cp:lastModifiedBy>Raquel de Menezes Barbosa Amorim</cp:lastModifiedBy>
  <dcterms:created xsi:type="dcterms:W3CDTF">2026-05-22T12:01:59Z</dcterms:created>
  <dcterms:modified xsi:type="dcterms:W3CDTF">2026-06-24T16:05:09Z</dcterms:modified>
</cp:coreProperties>
</file>